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/>
  <mc:AlternateContent xmlns:mc="http://schemas.openxmlformats.org/markup-compatibility/2006">
    <mc:Choice Requires="x15">
      <x15ac:absPath xmlns:x15ac="http://schemas.microsoft.com/office/spreadsheetml/2010/11/ac" url="/Users/sorobertson/Library/Mobile Documents/com~apple~CloudDocs/Persil/Persil Pricelist/2019-02/"/>
    </mc:Choice>
  </mc:AlternateContent>
  <xr:revisionPtr revIDLastSave="0" documentId="13_ncr:1_{8C86F5CC-BCDF-8F42-865A-626A63A27842}" xr6:coauthVersionLast="41" xr6:coauthVersionMax="41" xr10:uidLastSave="{00000000-0000-0000-0000-000000000000}"/>
  <bookViews>
    <workbookView xWindow="2180" yWindow="640" windowWidth="38240" windowHeight="21360" xr2:uid="{00000000-000D-0000-FFFF-FFFF00000000}"/>
  </bookViews>
  <sheets>
    <sheet name="PERSIL NL" sheetId="1" r:id="rId1"/>
    <sheet name="DIXAN-FINISH" sheetId="5" r:id="rId2"/>
    <sheet name="Special DREFT &amp; ELMEX" sheetId="8" r:id="rId3"/>
    <sheet name="Deutsch WR PERSIL DASH FAIRY" sheetId="13" r:id="rId4"/>
    <sheet name="ARIEL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" i="13" l="1"/>
  <c r="N2" i="13"/>
  <c r="O2" i="13"/>
  <c r="K3" i="13"/>
  <c r="N3" i="13"/>
  <c r="O3" i="13"/>
  <c r="K4" i="13"/>
  <c r="N4" i="13"/>
  <c r="O4" i="13" s="1"/>
  <c r="K6" i="13"/>
  <c r="N6" i="13"/>
  <c r="O6" i="13"/>
  <c r="K7" i="13"/>
  <c r="N7" i="13"/>
  <c r="O7" i="13"/>
  <c r="K9" i="13"/>
  <c r="N9" i="13"/>
  <c r="O9" i="13"/>
  <c r="K10" i="13"/>
  <c r="N10" i="13"/>
  <c r="O10" i="13" s="1"/>
  <c r="K11" i="13"/>
  <c r="N11" i="13"/>
  <c r="O11" i="13"/>
  <c r="K12" i="13"/>
  <c r="N12" i="13"/>
  <c r="O12" i="13"/>
  <c r="K13" i="13"/>
  <c r="N13" i="13"/>
  <c r="O13" i="13"/>
  <c r="K15" i="13"/>
  <c r="N15" i="13"/>
  <c r="O15" i="13" s="1"/>
  <c r="K16" i="13"/>
  <c r="N16" i="13"/>
  <c r="O16" i="13"/>
  <c r="K18" i="13"/>
  <c r="N18" i="13"/>
  <c r="O18" i="13"/>
  <c r="K19" i="13"/>
  <c r="N19" i="13"/>
  <c r="O19" i="13"/>
  <c r="K22" i="13"/>
  <c r="N22" i="13"/>
  <c r="O22" i="13" s="1"/>
  <c r="K23" i="13"/>
  <c r="N23" i="13"/>
  <c r="O23" i="13"/>
  <c r="K28" i="13"/>
  <c r="N28" i="13"/>
  <c r="O28" i="13"/>
  <c r="K29" i="13"/>
  <c r="N29" i="13"/>
  <c r="O29" i="13"/>
  <c r="K30" i="13"/>
  <c r="N30" i="13"/>
  <c r="O30" i="13" s="1"/>
  <c r="K31" i="13"/>
  <c r="N31" i="13"/>
  <c r="O31" i="13"/>
  <c r="K32" i="13"/>
  <c r="N32" i="13"/>
  <c r="O32" i="13"/>
  <c r="K35" i="13"/>
  <c r="N35" i="13"/>
  <c r="O35" i="13"/>
  <c r="K36" i="13"/>
  <c r="N36" i="13"/>
  <c r="O36" i="13" s="1"/>
  <c r="K37" i="13"/>
  <c r="N37" i="13"/>
  <c r="O37" i="13"/>
  <c r="K38" i="13"/>
  <c r="N38" i="13"/>
  <c r="O38" i="13"/>
  <c r="K39" i="13"/>
  <c r="N39" i="13"/>
  <c r="O39" i="13"/>
  <c r="K40" i="13"/>
  <c r="N40" i="13"/>
  <c r="O40" i="13" s="1"/>
  <c r="K41" i="13"/>
  <c r="N41" i="13"/>
  <c r="O41" i="13"/>
  <c r="K42" i="13"/>
  <c r="N42" i="13"/>
  <c r="O42" i="13"/>
  <c r="K43" i="13"/>
  <c r="N43" i="13"/>
  <c r="O43" i="13"/>
  <c r="K44" i="13"/>
  <c r="N44" i="13"/>
  <c r="O44" i="13" s="1"/>
  <c r="K46" i="13"/>
  <c r="N46" i="13"/>
  <c r="O46" i="13"/>
  <c r="K47" i="13"/>
  <c r="N47" i="13"/>
  <c r="O47" i="13"/>
  <c r="K48" i="13"/>
  <c r="N48" i="13"/>
  <c r="O48" i="13"/>
  <c r="K49" i="13"/>
  <c r="N49" i="13"/>
  <c r="O49" i="13" s="1"/>
  <c r="K50" i="13"/>
  <c r="N50" i="13"/>
  <c r="O50" i="13"/>
  <c r="K51" i="13"/>
  <c r="N51" i="13"/>
  <c r="O51" i="13"/>
  <c r="K52" i="13"/>
  <c r="N52" i="13"/>
  <c r="O52" i="13"/>
  <c r="K53" i="13"/>
  <c r="N53" i="13"/>
  <c r="O53" i="13" s="1"/>
  <c r="K54" i="13"/>
  <c r="N54" i="13"/>
  <c r="O54" i="13"/>
  <c r="K56" i="13"/>
  <c r="N56" i="13"/>
  <c r="O56" i="13"/>
  <c r="K57" i="13"/>
  <c r="N57" i="13"/>
  <c r="O57" i="13"/>
  <c r="K58" i="13"/>
  <c r="N58" i="13"/>
  <c r="O58" i="13" s="1"/>
  <c r="K59" i="13"/>
  <c r="N59" i="13"/>
  <c r="O59" i="13"/>
  <c r="K60" i="13"/>
  <c r="N60" i="13"/>
  <c r="O60" i="13"/>
  <c r="K61" i="13"/>
  <c r="N61" i="13"/>
  <c r="O61" i="13"/>
  <c r="K62" i="13"/>
  <c r="N62" i="13"/>
  <c r="O62" i="13" s="1"/>
  <c r="K63" i="13"/>
  <c r="N63" i="13"/>
  <c r="O63" i="13"/>
  <c r="K64" i="13"/>
  <c r="N64" i="13"/>
  <c r="O64" i="13"/>
  <c r="K65" i="13"/>
  <c r="N65" i="13"/>
  <c r="O65" i="13"/>
  <c r="K66" i="13"/>
  <c r="N66" i="13"/>
  <c r="O66" i="13" s="1"/>
  <c r="K67" i="13"/>
  <c r="N67" i="13"/>
  <c r="O67" i="13"/>
  <c r="K69" i="13"/>
  <c r="N69" i="13"/>
  <c r="O69" i="13"/>
  <c r="K70" i="13"/>
  <c r="N70" i="13"/>
  <c r="O70" i="13"/>
  <c r="K71" i="13"/>
  <c r="N71" i="13"/>
  <c r="O71" i="13" s="1"/>
  <c r="K72" i="13"/>
  <c r="N72" i="13"/>
  <c r="O72" i="13"/>
  <c r="K73" i="13"/>
  <c r="N73" i="13"/>
  <c r="O73" i="13"/>
  <c r="K74" i="13"/>
  <c r="N74" i="13"/>
  <c r="O74" i="13"/>
  <c r="K75" i="13"/>
  <c r="N75" i="13"/>
  <c r="O75" i="13" s="1"/>
  <c r="K76" i="13"/>
  <c r="N76" i="13"/>
  <c r="O76" i="13"/>
  <c r="K77" i="13"/>
  <c r="N77" i="13"/>
  <c r="O77" i="13"/>
  <c r="K78" i="13"/>
  <c r="N78" i="13"/>
  <c r="O78" i="13"/>
  <c r="K79" i="13"/>
  <c r="N79" i="13"/>
  <c r="O79" i="13" s="1"/>
  <c r="K80" i="13"/>
  <c r="N80" i="13"/>
  <c r="O80" i="13"/>
  <c r="N82" i="13"/>
  <c r="O82" i="13"/>
  <c r="N83" i="13"/>
  <c r="O83" i="13"/>
  <c r="N84" i="13"/>
  <c r="O84" i="13"/>
  <c r="J86" i="13"/>
  <c r="M86" i="13"/>
  <c r="K2" i="12"/>
  <c r="N2" i="12"/>
  <c r="O2" i="12" s="1"/>
  <c r="K3" i="12"/>
  <c r="N3" i="12"/>
  <c r="O3" i="12"/>
  <c r="K5" i="12"/>
  <c r="N5" i="12"/>
  <c r="O5" i="12"/>
  <c r="K6" i="12"/>
  <c r="N6" i="12"/>
  <c r="O6" i="12"/>
  <c r="K8" i="12"/>
  <c r="N8" i="12"/>
  <c r="O8" i="12" s="1"/>
  <c r="K9" i="12"/>
  <c r="N9" i="12"/>
  <c r="O9" i="12"/>
  <c r="K11" i="12"/>
  <c r="N11" i="12"/>
  <c r="O11" i="12"/>
  <c r="K12" i="12"/>
  <c r="N12" i="12"/>
  <c r="O12" i="12"/>
  <c r="K14" i="12"/>
  <c r="N14" i="12"/>
  <c r="O14" i="12" s="1"/>
  <c r="K15" i="12"/>
  <c r="N15" i="12"/>
  <c r="O15" i="12"/>
  <c r="J18" i="12"/>
  <c r="M18" i="12"/>
  <c r="O86" i="13" l="1"/>
  <c r="N86" i="13"/>
  <c r="O18" i="12"/>
  <c r="N18" i="12"/>
  <c r="M10" i="5"/>
  <c r="N10" i="5" s="1"/>
  <c r="M11" i="5"/>
  <c r="N11" i="5" s="1"/>
  <c r="M12" i="5"/>
  <c r="N12" i="5" s="1"/>
  <c r="J11" i="5"/>
  <c r="J12" i="5"/>
  <c r="J10" i="5"/>
  <c r="J24" i="1" l="1"/>
  <c r="J23" i="1"/>
  <c r="M17" i="1"/>
  <c r="N17" i="1" s="1"/>
  <c r="J17" i="1"/>
  <c r="M18" i="1"/>
  <c r="N18" i="1"/>
  <c r="J18" i="1"/>
  <c r="M23" i="1"/>
  <c r="N23" i="1" s="1"/>
  <c r="M24" i="1"/>
  <c r="N24" i="1" s="1"/>
  <c r="J27" i="1"/>
  <c r="J28" i="1"/>
  <c r="M11" i="1"/>
  <c r="M12" i="1"/>
  <c r="N12" i="1" s="1"/>
  <c r="M13" i="1"/>
  <c r="N13" i="1" s="1"/>
  <c r="M3" i="1"/>
  <c r="N3" i="1" s="1"/>
  <c r="M5" i="1"/>
  <c r="N5" i="1" s="1"/>
  <c r="M6" i="1"/>
  <c r="N6" i="1" s="1"/>
  <c r="M8" i="1"/>
  <c r="N8" i="1" s="1"/>
  <c r="M9" i="1"/>
  <c r="N9" i="1" s="1"/>
  <c r="N11" i="1"/>
  <c r="M15" i="1"/>
  <c r="N15" i="1" s="1"/>
  <c r="M16" i="1"/>
  <c r="N16" i="1"/>
  <c r="M20" i="1"/>
  <c r="N20" i="1" s="1"/>
  <c r="M21" i="1"/>
  <c r="N21" i="1"/>
  <c r="M27" i="1"/>
  <c r="N27" i="1" s="1"/>
  <c r="M28" i="1"/>
  <c r="N28" i="1"/>
  <c r="M30" i="1"/>
  <c r="N30" i="1" s="1"/>
  <c r="M31" i="1"/>
  <c r="N31" i="1"/>
  <c r="M33" i="1"/>
  <c r="N33" i="1" s="1"/>
  <c r="M34" i="1"/>
  <c r="N34" i="1"/>
  <c r="M36" i="1"/>
  <c r="N36" i="1" s="1"/>
  <c r="M37" i="1"/>
  <c r="N37" i="1"/>
  <c r="J37" i="1"/>
  <c r="J36" i="1"/>
  <c r="J34" i="1"/>
  <c r="J33" i="1"/>
  <c r="J12" i="1"/>
  <c r="J13" i="1"/>
  <c r="J11" i="1"/>
  <c r="J16" i="1"/>
  <c r="N12" i="8"/>
  <c r="O12" i="8" s="1"/>
  <c r="N11" i="8"/>
  <c r="O11" i="8"/>
  <c r="N10" i="8"/>
  <c r="O10" i="8" s="1"/>
  <c r="J2" i="1"/>
  <c r="J3" i="1"/>
  <c r="J15" i="1"/>
  <c r="K3" i="8"/>
  <c r="K4" i="8"/>
  <c r="K5" i="8"/>
  <c r="K6" i="8"/>
  <c r="K7" i="8"/>
  <c r="K8" i="8"/>
  <c r="N8" i="8"/>
  <c r="O8" i="8" s="1"/>
  <c r="N2" i="8"/>
  <c r="O2" i="8" s="1"/>
  <c r="N3" i="8"/>
  <c r="O3" i="8" s="1"/>
  <c r="N4" i="8"/>
  <c r="O4" i="8" s="1"/>
  <c r="N5" i="8"/>
  <c r="O5" i="8" s="1"/>
  <c r="N6" i="8"/>
  <c r="O6" i="8" s="1"/>
  <c r="N7" i="8"/>
  <c r="O7" i="8" s="1"/>
  <c r="M15" i="8"/>
  <c r="J15" i="8"/>
  <c r="K2" i="8"/>
  <c r="M6" i="5"/>
  <c r="N6" i="5" s="1"/>
  <c r="M7" i="5"/>
  <c r="N7" i="5" s="1"/>
  <c r="J7" i="5"/>
  <c r="J6" i="5"/>
  <c r="J5" i="1"/>
  <c r="J6" i="1"/>
  <c r="M2" i="5"/>
  <c r="M3" i="5"/>
  <c r="N3" i="5" s="1"/>
  <c r="M4" i="5"/>
  <c r="N4" i="5" s="1"/>
  <c r="J9" i="1"/>
  <c r="J8" i="1"/>
  <c r="J31" i="1"/>
  <c r="J30" i="1"/>
  <c r="J4" i="5"/>
  <c r="J3" i="5"/>
  <c r="J2" i="5"/>
  <c r="J21" i="1"/>
  <c r="J20" i="1"/>
  <c r="L14" i="5"/>
  <c r="I14" i="5"/>
  <c r="L40" i="1"/>
  <c r="M2" i="1"/>
  <c r="N2" i="1"/>
  <c r="I40" i="1"/>
  <c r="M14" i="5" l="1"/>
  <c r="M40" i="1"/>
  <c r="N15" i="8"/>
  <c r="N2" i="5"/>
  <c r="N14" i="5" s="1"/>
  <c r="O15" i="8"/>
  <c r="N40" i="1"/>
</calcChain>
</file>

<file path=xl/sharedStrings.xml><?xml version="1.0" encoding="utf-8"?>
<sst xmlns="http://schemas.openxmlformats.org/spreadsheetml/2006/main" count="621" uniqueCount="183">
  <si>
    <t>€/PC</t>
  </si>
  <si>
    <t>EAN</t>
  </si>
  <si>
    <t>Total</t>
  </si>
  <si>
    <t>Text</t>
  </si>
  <si>
    <t>NL/FR</t>
  </si>
  <si>
    <t>100 WL</t>
  </si>
  <si>
    <t>Persil Black &amp; Dark</t>
  </si>
  <si>
    <t>3 l</t>
  </si>
  <si>
    <t>50 WL</t>
  </si>
  <si>
    <t>NL</t>
  </si>
  <si>
    <t>Description</t>
  </si>
  <si>
    <t>pcs./ sc (scoops)</t>
  </si>
  <si>
    <t>Size</t>
  </si>
  <si>
    <t>pcs./ box</t>
  </si>
  <si>
    <t>Box/ pallet</t>
  </si>
  <si>
    <t>Persil Power (Universal) "Professional"</t>
  </si>
  <si>
    <t>Persil Color Pulver "Professional"</t>
  </si>
  <si>
    <t>6,5 kg</t>
  </si>
  <si>
    <t>Photos</t>
  </si>
  <si>
    <r>
      <t xml:space="preserve">Order Pal.  </t>
    </r>
    <r>
      <rPr>
        <sz val="14"/>
        <color indexed="17"/>
        <rFont val="Arial"/>
        <family val="2"/>
      </rPr>
      <t>(fill out !)</t>
    </r>
  </si>
  <si>
    <r>
      <t xml:space="preserve">Quantity PC's </t>
    </r>
    <r>
      <rPr>
        <sz val="14"/>
        <color indexed="10"/>
        <rFont val="Arial"/>
        <family val="2"/>
      </rPr>
      <t>(don't fill out)</t>
    </r>
  </si>
  <si>
    <t>Summe Total</t>
  </si>
  <si>
    <t>Persil Power Gel</t>
  </si>
  <si>
    <t>Persil Color Gel</t>
  </si>
  <si>
    <t>3,3 l</t>
  </si>
  <si>
    <t>Persil SuCo Power</t>
  </si>
  <si>
    <t>Persil SuCo Color</t>
  </si>
  <si>
    <t>26 WL</t>
  </si>
  <si>
    <t>850 ml</t>
  </si>
  <si>
    <t>D</t>
  </si>
  <si>
    <t>DIXAN Extrem Power</t>
  </si>
  <si>
    <t>Weißer Riese Sommerfrische</t>
  </si>
  <si>
    <t>DIXAN extreme Power</t>
  </si>
  <si>
    <t>DIXAN Lavendel</t>
  </si>
  <si>
    <t>60 WL</t>
  </si>
  <si>
    <t>36 WL</t>
  </si>
  <si>
    <t>2,376 l</t>
  </si>
  <si>
    <t>3,96 l</t>
  </si>
  <si>
    <t>€/scoop</t>
  </si>
  <si>
    <t>5410091713409</t>
  </si>
  <si>
    <t>5412530825100</t>
  </si>
  <si>
    <t>70 WL</t>
  </si>
  <si>
    <t>4,55 kg</t>
  </si>
  <si>
    <t>1,5 l</t>
  </si>
  <si>
    <t>Persil 2in1 Universal</t>
  </si>
  <si>
    <t>Persil 2in1 Color</t>
  </si>
  <si>
    <t>16 WL</t>
  </si>
  <si>
    <t>1,056 l</t>
  </si>
  <si>
    <t>Weißer Riese Intense Color</t>
  </si>
  <si>
    <t>Weißer Riese Kraft Gel</t>
  </si>
  <si>
    <t>Weißer Riese Intense Color Gel</t>
  </si>
  <si>
    <t>Weißer Riese Kraft Pulver</t>
  </si>
  <si>
    <t>15 WL</t>
  </si>
  <si>
    <t>44 WL</t>
  </si>
  <si>
    <t>3,212 l</t>
  </si>
  <si>
    <t>2,42 kg</t>
  </si>
  <si>
    <t>Spee Aktiv Gel</t>
  </si>
  <si>
    <t>Spee Color Gel</t>
  </si>
  <si>
    <t>pcs./ WL/ sc (scoops)</t>
  </si>
  <si>
    <t>1,095 l</t>
  </si>
  <si>
    <t xml:space="preserve">Persil Color Pulver </t>
  </si>
  <si>
    <t>Persil Power (Universal) Pulver</t>
  </si>
  <si>
    <t>DIXAN Perfect Dose Extreme Power</t>
  </si>
  <si>
    <t>DIXAN Perfect Dose Color</t>
  </si>
  <si>
    <t>858 ml</t>
  </si>
  <si>
    <t>DREFT All in 1 Original Lemon</t>
  </si>
  <si>
    <t>DREFT All in 1 Original Regular</t>
  </si>
  <si>
    <t>DREFT All in 1 Platinum Lemon</t>
  </si>
  <si>
    <t>DREFT All in 1 Platinum Regular</t>
  </si>
  <si>
    <t>DREFT All in 1 Orange</t>
  </si>
  <si>
    <t>DREFT All in 1 Platinum Regular - 90 + 90</t>
  </si>
  <si>
    <t>DREFT All in 1 Original Regular - 100 + 100</t>
  </si>
  <si>
    <t>full truck only</t>
  </si>
  <si>
    <t>ELMEX Anti Karies</t>
  </si>
  <si>
    <t>75 ml</t>
  </si>
  <si>
    <t>NL/FIN</t>
  </si>
  <si>
    <t>ELMEX Sensitive</t>
  </si>
  <si>
    <t>8718951068223</t>
  </si>
  <si>
    <t>ELMEX Professional Whitening</t>
  </si>
  <si>
    <t>Persil Sensitive Gel</t>
  </si>
  <si>
    <t>22 WL</t>
  </si>
  <si>
    <t>1,452 l</t>
  </si>
  <si>
    <t xml:space="preserve">Persil Duo Caps </t>
  </si>
  <si>
    <t>Persil Duo Caps Color</t>
  </si>
  <si>
    <t>19 WL</t>
  </si>
  <si>
    <t>Weißer Riese Universal Pulver</t>
  </si>
  <si>
    <t>5,5 kg</t>
  </si>
  <si>
    <t>Weißer Riese Universal Gel</t>
  </si>
  <si>
    <t>Weißer Riese Color Gel</t>
  </si>
  <si>
    <t>3,65 l</t>
  </si>
  <si>
    <t>25 WL</t>
  </si>
  <si>
    <t>5 l</t>
  </si>
  <si>
    <t>5410091744373</t>
  </si>
  <si>
    <t>5410091744014</t>
  </si>
  <si>
    <r>
      <rPr>
        <sz val="14"/>
        <color indexed="10"/>
        <rFont val="Arial"/>
        <family val="2"/>
      </rPr>
      <t>"NEW"</t>
    </r>
    <r>
      <rPr>
        <sz val="14"/>
        <color indexed="8"/>
        <rFont val="Arial"/>
        <family val="2"/>
      </rPr>
      <t xml:space="preserve"> Persil Color Gel "Professional"</t>
    </r>
  </si>
  <si>
    <r>
      <rPr>
        <sz val="14"/>
        <color indexed="10"/>
        <rFont val="Arial"/>
        <family val="2"/>
      </rPr>
      <t>"NEW"</t>
    </r>
    <r>
      <rPr>
        <sz val="14"/>
        <color indexed="8"/>
        <rFont val="Arial"/>
        <family val="2"/>
      </rPr>
      <t xml:space="preserve"> Persil Universal Gel "Professional"</t>
    </r>
  </si>
  <si>
    <t>Persil Universal Gel</t>
  </si>
  <si>
    <t>Persil Lavendel Gel</t>
  </si>
  <si>
    <t>68 WL</t>
  </si>
  <si>
    <t>3,4 l</t>
  </si>
  <si>
    <r>
      <rPr>
        <sz val="14"/>
        <color indexed="10"/>
        <rFont val="Arial"/>
        <family val="2"/>
      </rPr>
      <t>"NEW"</t>
    </r>
    <r>
      <rPr>
        <sz val="14"/>
        <color indexed="8"/>
        <rFont val="Arial"/>
        <family val="2"/>
      </rPr>
      <t xml:space="preserve"> Persil Power Gel</t>
    </r>
  </si>
  <si>
    <r>
      <rPr>
        <sz val="14"/>
        <color indexed="10"/>
        <rFont val="Arial"/>
        <family val="2"/>
      </rPr>
      <t>"NEW"</t>
    </r>
    <r>
      <rPr>
        <sz val="14"/>
        <color indexed="8"/>
        <rFont val="Arial"/>
        <family val="2"/>
      </rPr>
      <t xml:space="preserve"> Persil Color Gel</t>
    </r>
  </si>
  <si>
    <t>DE/NL/FR</t>
  </si>
  <si>
    <t>Persil Color 65+5</t>
  </si>
  <si>
    <t>DE</t>
  </si>
  <si>
    <t>Persil Power Fresh Brize Gel</t>
  </si>
  <si>
    <t>Persil Color Silan</t>
  </si>
  <si>
    <t>Persil Color Pulver</t>
  </si>
  <si>
    <t>2 weeks delivery - fresh stock only</t>
  </si>
  <si>
    <t>VIZIR Pulver</t>
  </si>
  <si>
    <t>VIZIR Gel</t>
  </si>
  <si>
    <t>83 WL</t>
  </si>
  <si>
    <t>130 WL</t>
  </si>
  <si>
    <t>5,395 kg</t>
  </si>
  <si>
    <t>8,45 kg</t>
  </si>
  <si>
    <t>3,25 l</t>
  </si>
  <si>
    <t>5,395 l</t>
  </si>
  <si>
    <t>DASH Alpen Frische Pulver</t>
  </si>
  <si>
    <t>DASH Color Frische Pulver</t>
  </si>
  <si>
    <t>DASH Alpen Frische Gel</t>
  </si>
  <si>
    <t>DASH Color Frische Gel</t>
  </si>
  <si>
    <t>DASH Professional Pulver</t>
  </si>
  <si>
    <t>DASH Professional Gel</t>
  </si>
  <si>
    <t>63 WL</t>
  </si>
  <si>
    <t>4,095 l</t>
  </si>
  <si>
    <t>40 WL</t>
  </si>
  <si>
    <t>2,6 kg</t>
  </si>
  <si>
    <t>2,6 l</t>
  </si>
  <si>
    <t>DASH Zitrus Frische Gel</t>
  </si>
  <si>
    <t>20 WL</t>
  </si>
  <si>
    <t>1,3 l</t>
  </si>
  <si>
    <t>18 WL</t>
  </si>
  <si>
    <t>1,17 kg</t>
  </si>
  <si>
    <t>DALLI Activ Pulver</t>
  </si>
  <si>
    <t>DALLI Color Pulver</t>
  </si>
  <si>
    <t>DALLI Sensitiv Pulver</t>
  </si>
  <si>
    <t>DALLI Feelings Pulver</t>
  </si>
  <si>
    <t>DALLI Feelings Color Pulver</t>
  </si>
  <si>
    <t>48 WL</t>
  </si>
  <si>
    <t>3,12 kg</t>
  </si>
  <si>
    <t>1,04 kg</t>
  </si>
  <si>
    <t>DALLI Activ Gel</t>
  </si>
  <si>
    <t>DALLI Color Gel</t>
  </si>
  <si>
    <t>DALLI Sensitiv Gel</t>
  </si>
  <si>
    <t>3,6 l</t>
  </si>
  <si>
    <t>1,35 l</t>
  </si>
  <si>
    <t>DALLI Black Wash Gel</t>
  </si>
  <si>
    <t>DALLI White Wash Gel</t>
  </si>
  <si>
    <t>DALLI Fein &amp; Color Gel</t>
  </si>
  <si>
    <t>DALLI Wolle &amp; Seide Gel</t>
  </si>
  <si>
    <t>FAIRY Professional Geschirrspül</t>
  </si>
  <si>
    <t>D +</t>
  </si>
  <si>
    <t>4015600443177</t>
  </si>
  <si>
    <t>out of production</t>
  </si>
  <si>
    <t>+29</t>
  </si>
  <si>
    <t>3,025 l</t>
  </si>
  <si>
    <t>55 (110)</t>
  </si>
  <si>
    <t>DASH Color Gel</t>
  </si>
  <si>
    <t>7,15 kg</t>
  </si>
  <si>
    <t>100 + 10</t>
  </si>
  <si>
    <t>DASH Color Pulver</t>
  </si>
  <si>
    <t>3059946162126</t>
  </si>
  <si>
    <t>8710552284217</t>
  </si>
  <si>
    <t>Finish "All in 1" Regular Powerball</t>
  </si>
  <si>
    <t>Finish "All in 1" Lemon Powerball</t>
  </si>
  <si>
    <t>Finish "All in 1" Degreaser Powerball</t>
  </si>
  <si>
    <t>85 Tabs</t>
  </si>
  <si>
    <t>lead 3 weeks</t>
  </si>
  <si>
    <t>110 WL</t>
  </si>
  <si>
    <t>ARIEL Professional Color</t>
  </si>
  <si>
    <t>ARIEL Professional Regular</t>
  </si>
  <si>
    <t>9,1 kg</t>
  </si>
  <si>
    <t>140 WL</t>
  </si>
  <si>
    <t>5,85 kg</t>
  </si>
  <si>
    <t>90 WL</t>
  </si>
  <si>
    <t>4,95 l</t>
  </si>
  <si>
    <t>ARIEL Professional Regular Gel</t>
  </si>
  <si>
    <t>ARIEL Professional Color Gel</t>
  </si>
  <si>
    <t>3,85 l</t>
  </si>
  <si>
    <t>Time</t>
  </si>
  <si>
    <t># pal on 13/02/2019</t>
  </si>
  <si>
    <t>lead 5 weeks</t>
  </si>
  <si>
    <t>lead 14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</si>
</sst>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0\ &quot;€&quot;"/>
    <numFmt numFmtId="165" formatCode="#,##0.00\ &quot;€&quot;"/>
    <numFmt numFmtId="166" formatCode="0000000000000"/>
  </numFmts>
  <fonts count="2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Arial"/>
      <family val="2"/>
    </font>
    <font>
      <sz val="14"/>
      <color indexed="17"/>
      <name val="Arial"/>
      <family val="2"/>
    </font>
    <font>
      <sz val="14"/>
      <color indexed="10"/>
      <name val="Arial"/>
      <family val="2"/>
    </font>
    <font>
      <strike/>
      <sz val="14"/>
      <name val="Arial"/>
      <family val="2"/>
    </font>
    <font>
      <sz val="14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Arial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rgb="FFFF0000"/>
      <name val="Arial"/>
      <family val="2"/>
    </font>
    <font>
      <sz val="16"/>
      <color rgb="FFFF0000"/>
      <name val="Arial"/>
      <family val="2"/>
    </font>
    <font>
      <b/>
      <sz val="14"/>
      <color rgb="FFFF0000"/>
      <name val="Arial"/>
      <family val="2"/>
    </font>
    <font>
      <strike/>
      <sz val="14"/>
      <color theme="1"/>
      <name val="Arial"/>
      <family val="2"/>
    </font>
    <font>
      <strike/>
      <sz val="14"/>
      <color rgb="FF000000"/>
      <name val="Arial"/>
      <family val="2"/>
    </font>
    <font>
      <strike/>
      <sz val="14"/>
      <color rgb="FFFF0000"/>
      <name val="Arial"/>
      <family val="2"/>
    </font>
    <font>
      <strike/>
      <sz val="12"/>
      <color theme="1"/>
      <name val="Calibri"/>
      <family val="2"/>
      <scheme val="minor"/>
    </font>
    <font>
      <sz val="12"/>
      <name val="Garamond"/>
      <family val="1"/>
    </font>
    <font>
      <sz val="16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Dot">
        <color auto="1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10" fillId="0" borderId="29" applyNumberFormat="0" applyFill="0" applyAlignment="0" applyProtection="0"/>
    <xf numFmtId="0" fontId="11" fillId="0" borderId="0"/>
    <xf numFmtId="44" fontId="9" fillId="0" borderId="0" applyFont="0" applyFill="0" applyBorder="0" applyAlignment="0" applyProtection="0"/>
    <xf numFmtId="0" fontId="26" fillId="0" borderId="0"/>
    <xf numFmtId="0" fontId="9" fillId="0" borderId="0"/>
    <xf numFmtId="44" fontId="9" fillId="0" borderId="0" applyFont="0" applyFill="0" applyBorder="0" applyAlignment="0" applyProtection="0"/>
  </cellStyleXfs>
  <cellXfs count="308">
    <xf numFmtId="0" fontId="0" fillId="0" borderId="0" xfId="0"/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1" fontId="14" fillId="2" borderId="2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1" fontId="15" fillId="2" borderId="3" xfId="0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165" fontId="13" fillId="2" borderId="5" xfId="3" applyNumberFormat="1" applyFont="1" applyFill="1" applyBorder="1" applyAlignment="1">
      <alignment horizontal="center" vertical="center" wrapText="1"/>
    </xf>
    <xf numFmtId="165" fontId="13" fillId="2" borderId="2" xfId="3" applyNumberFormat="1" applyFont="1" applyFill="1" applyBorder="1" applyAlignment="1">
      <alignment horizontal="center" vertical="center"/>
    </xf>
    <xf numFmtId="165" fontId="13" fillId="2" borderId="6" xfId="3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1" fontId="14" fillId="2" borderId="6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11" fillId="2" borderId="0" xfId="0" applyFont="1" applyFill="1" applyBorder="1"/>
    <xf numFmtId="0" fontId="11" fillId="2" borderId="0" xfId="0" applyFont="1" applyFill="1"/>
    <xf numFmtId="49" fontId="13" fillId="2" borderId="6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/>
    </xf>
    <xf numFmtId="165" fontId="9" fillId="2" borderId="0" xfId="3" applyNumberFormat="1" applyFont="1" applyFill="1"/>
    <xf numFmtId="0" fontId="13" fillId="2" borderId="0" xfId="0" applyFont="1" applyFill="1" applyAlignment="1">
      <alignment vertical="center"/>
    </xf>
    <xf numFmtId="1" fontId="17" fillId="2" borderId="0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/>
    <xf numFmtId="0" fontId="14" fillId="3" borderId="2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165" fontId="17" fillId="2" borderId="10" xfId="3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" fontId="13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44" fontId="13" fillId="2" borderId="4" xfId="3" applyFont="1" applyFill="1" applyBorder="1" applyAlignment="1">
      <alignment horizontal="center" vertical="center" wrapText="1"/>
    </xf>
    <xf numFmtId="44" fontId="4" fillId="2" borderId="2" xfId="3" applyFont="1" applyFill="1" applyBorder="1" applyAlignment="1">
      <alignment horizontal="center" vertical="center"/>
    </xf>
    <xf numFmtId="44" fontId="4" fillId="2" borderId="6" xfId="3" applyFont="1" applyFill="1" applyBorder="1" applyAlignment="1">
      <alignment horizontal="center" vertical="center"/>
    </xf>
    <xf numFmtId="44" fontId="4" fillId="2" borderId="1" xfId="3" applyFont="1" applyFill="1" applyBorder="1" applyAlignment="1">
      <alignment horizontal="center" vertical="center"/>
    </xf>
    <xf numFmtId="44" fontId="9" fillId="2" borderId="0" xfId="3" applyFont="1" applyFill="1" applyAlignment="1">
      <alignment horizontal="center" vertical="center"/>
    </xf>
    <xf numFmtId="44" fontId="13" fillId="2" borderId="0" xfId="3" applyFont="1" applyFill="1" applyBorder="1" applyAlignment="1">
      <alignment horizontal="center" vertical="center"/>
    </xf>
    <xf numFmtId="44" fontId="17" fillId="2" borderId="9" xfId="3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165" fontId="13" fillId="2" borderId="0" xfId="3" applyNumberFormat="1" applyFont="1" applyFill="1" applyBorder="1" applyAlignment="1">
      <alignment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1" fontId="13" fillId="2" borderId="6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44" fontId="13" fillId="2" borderId="6" xfId="3" applyFont="1" applyFill="1" applyBorder="1" applyAlignment="1">
      <alignment horizontal="center" vertical="center"/>
    </xf>
    <xf numFmtId="164" fontId="19" fillId="4" borderId="4" xfId="0" applyNumberFormat="1" applyFont="1" applyFill="1" applyBorder="1" applyAlignment="1">
      <alignment horizontal="center" vertical="center" wrapText="1"/>
    </xf>
    <xf numFmtId="164" fontId="19" fillId="4" borderId="6" xfId="0" applyNumberFormat="1" applyFont="1" applyFill="1" applyBorder="1" applyAlignment="1">
      <alignment horizontal="center" vertical="center"/>
    </xf>
    <xf numFmtId="164" fontId="19" fillId="4" borderId="0" xfId="0" applyNumberFormat="1" applyFont="1" applyFill="1" applyBorder="1" applyAlignment="1">
      <alignment horizontal="center" vertical="center"/>
    </xf>
    <xf numFmtId="164" fontId="20" fillId="4" borderId="9" xfId="0" applyNumberFormat="1" applyFont="1" applyFill="1" applyBorder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164" fontId="19" fillId="4" borderId="4" xfId="3" applyNumberFormat="1" applyFont="1" applyFill="1" applyBorder="1" applyAlignment="1">
      <alignment horizontal="center" vertical="center" wrapText="1"/>
    </xf>
    <xf numFmtId="164" fontId="19" fillId="4" borderId="2" xfId="3" applyNumberFormat="1" applyFont="1" applyFill="1" applyBorder="1" applyAlignment="1">
      <alignment horizontal="center" vertical="center"/>
    </xf>
    <xf numFmtId="164" fontId="19" fillId="4" borderId="6" xfId="3" applyNumberFormat="1" applyFont="1" applyFill="1" applyBorder="1" applyAlignment="1">
      <alignment horizontal="center" vertical="center"/>
    </xf>
    <xf numFmtId="164" fontId="19" fillId="4" borderId="0" xfId="3" applyNumberFormat="1" applyFont="1" applyFill="1" applyBorder="1" applyAlignment="1">
      <alignment horizontal="center" vertical="center"/>
    </xf>
    <xf numFmtId="164" fontId="20" fillId="4" borderId="9" xfId="3" applyNumberFormat="1" applyFont="1" applyFill="1" applyBorder="1" applyAlignment="1">
      <alignment horizontal="center" vertical="center"/>
    </xf>
    <xf numFmtId="164" fontId="12" fillId="2" borderId="0" xfId="3" applyNumberFormat="1" applyFont="1" applyFill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13" fillId="2" borderId="6" xfId="0" applyFont="1" applyFill="1" applyBorder="1" applyAlignment="1">
      <alignment horizontal="center" vertical="center"/>
    </xf>
    <xf numFmtId="1" fontId="14" fillId="2" borderId="12" xfId="0" applyNumberFormat="1" applyFont="1" applyFill="1" applyBorder="1" applyAlignment="1">
      <alignment horizontal="center" vertical="center"/>
    </xf>
    <xf numFmtId="1" fontId="13" fillId="2" borderId="12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vertical="center"/>
    </xf>
    <xf numFmtId="49" fontId="13" fillId="2" borderId="13" xfId="0" applyNumberFormat="1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1" fontId="14" fillId="2" borderId="7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164" fontId="19" fillId="4" borderId="7" xfId="3" applyNumberFormat="1" applyFont="1" applyFill="1" applyBorder="1" applyAlignment="1">
      <alignment horizontal="center" vertical="center"/>
    </xf>
    <xf numFmtId="44" fontId="4" fillId="2" borderId="7" xfId="3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 wrapText="1"/>
    </xf>
    <xf numFmtId="165" fontId="13" fillId="2" borderId="17" xfId="3" applyNumberFormat="1" applyFont="1" applyFill="1" applyBorder="1" applyAlignment="1">
      <alignment horizontal="center" vertical="center" wrapText="1"/>
    </xf>
    <xf numFmtId="165" fontId="13" fillId="2" borderId="18" xfId="3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164" fontId="19" fillId="4" borderId="6" xfId="0" applyNumberFormat="1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164" fontId="19" fillId="4" borderId="6" xfId="3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1" fontId="14" fillId="2" borderId="12" xfId="0" applyNumberFormat="1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/>
    </xf>
    <xf numFmtId="164" fontId="19" fillId="4" borderId="6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165" fontId="13" fillId="2" borderId="1" xfId="3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164" fontId="19" fillId="4" borderId="6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164" fontId="19" fillId="4" borderId="6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4" fontId="19" fillId="4" borderId="1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49" fontId="22" fillId="2" borderId="6" xfId="0" applyNumberFormat="1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64" fontId="24" fillId="4" borderId="6" xfId="0" applyNumberFormat="1" applyFont="1" applyFill="1" applyBorder="1" applyAlignment="1">
      <alignment horizontal="center" vertical="center"/>
    </xf>
    <xf numFmtId="165" fontId="22" fillId="2" borderId="6" xfId="3" applyNumberFormat="1" applyFont="1" applyFill="1" applyBorder="1" applyAlignment="1">
      <alignment horizontal="center" vertical="center"/>
    </xf>
    <xf numFmtId="0" fontId="25" fillId="2" borderId="0" xfId="0" applyFont="1" applyFill="1"/>
    <xf numFmtId="1" fontId="23" fillId="2" borderId="6" xfId="0" applyNumberFormat="1" applyFont="1" applyFill="1" applyBorder="1" applyAlignment="1">
      <alignment horizontal="center" vertical="center"/>
    </xf>
    <xf numFmtId="44" fontId="7" fillId="2" borderId="6" xfId="3" applyFont="1" applyFill="1" applyBorder="1" applyAlignment="1">
      <alignment horizontal="center" vertical="center"/>
    </xf>
    <xf numFmtId="0" fontId="25" fillId="2" borderId="0" xfId="0" applyFont="1" applyFill="1" applyBorder="1"/>
    <xf numFmtId="164" fontId="24" fillId="4" borderId="6" xfId="3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1" fontId="23" fillId="2" borderId="12" xfId="0" applyNumberFormat="1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/>
    </xf>
    <xf numFmtId="0" fontId="3" fillId="2" borderId="0" xfId="0" applyFont="1" applyFill="1" applyBorder="1"/>
    <xf numFmtId="0" fontId="4" fillId="5" borderId="6" xfId="4" applyFont="1" applyFill="1" applyBorder="1" applyAlignment="1" applyProtection="1">
      <alignment horizontal="center" vertical="center"/>
      <protection locked="0"/>
    </xf>
    <xf numFmtId="1" fontId="4" fillId="5" borderId="12" xfId="4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/>
    <xf numFmtId="0" fontId="13" fillId="3" borderId="4" xfId="2" applyFont="1" applyFill="1" applyBorder="1" applyAlignment="1">
      <alignment horizontal="center" vertical="center" wrapText="1"/>
    </xf>
    <xf numFmtId="0" fontId="9" fillId="2" borderId="0" xfId="5" applyFill="1"/>
    <xf numFmtId="165" fontId="9" fillId="2" borderId="0" xfId="6" applyNumberFormat="1" applyFill="1"/>
    <xf numFmtId="44" fontId="9" fillId="2" borderId="0" xfId="6" applyFill="1" applyAlignment="1">
      <alignment horizontal="center" vertical="center"/>
    </xf>
    <xf numFmtId="164" fontId="12" fillId="2" borderId="0" xfId="6" applyNumberFormat="1" applyFont="1" applyFill="1" applyAlignment="1">
      <alignment horizontal="center" vertical="center"/>
    </xf>
    <xf numFmtId="0" fontId="9" fillId="2" borderId="0" xfId="5" applyFill="1" applyAlignment="1">
      <alignment horizontal="center" vertical="center"/>
    </xf>
    <xf numFmtId="0" fontId="9" fillId="2" borderId="0" xfId="5" applyFill="1" applyAlignment="1">
      <alignment horizontal="center"/>
    </xf>
    <xf numFmtId="1" fontId="9" fillId="2" borderId="0" xfId="5" applyNumberFormat="1" applyFill="1" applyAlignment="1">
      <alignment horizontal="center" vertical="center"/>
    </xf>
    <xf numFmtId="0" fontId="18" fillId="2" borderId="0" xfId="5" applyFont="1" applyFill="1"/>
    <xf numFmtId="0" fontId="9" fillId="0" borderId="0" xfId="5"/>
    <xf numFmtId="0" fontId="17" fillId="2" borderId="0" xfId="5" applyFont="1" applyFill="1" applyAlignment="1">
      <alignment horizontal="center" vertical="center"/>
    </xf>
    <xf numFmtId="165" fontId="17" fillId="2" borderId="10" xfId="6" applyNumberFormat="1" applyFont="1" applyFill="1" applyBorder="1" applyAlignment="1">
      <alignment horizontal="center" vertical="center"/>
    </xf>
    <xf numFmtId="0" fontId="17" fillId="2" borderId="9" xfId="5" applyFont="1" applyFill="1" applyBorder="1" applyAlignment="1">
      <alignment horizontal="center" vertical="center"/>
    </xf>
    <xf numFmtId="44" fontId="17" fillId="2" borderId="9" xfId="6" applyFont="1" applyFill="1" applyBorder="1" applyAlignment="1">
      <alignment horizontal="center" vertical="center"/>
    </xf>
    <xf numFmtId="164" fontId="20" fillId="4" borderId="9" xfId="6" applyNumberFormat="1" applyFont="1" applyFill="1" applyBorder="1" applyAlignment="1">
      <alignment horizontal="center" vertical="center"/>
    </xf>
    <xf numFmtId="0" fontId="17" fillId="3" borderId="9" xfId="5" applyFont="1" applyFill="1" applyBorder="1" applyAlignment="1">
      <alignment horizontal="center" vertical="center"/>
    </xf>
    <xf numFmtId="0" fontId="17" fillId="2" borderId="8" xfId="5" applyFont="1" applyFill="1" applyBorder="1" applyAlignment="1">
      <alignment horizontal="center" vertical="center"/>
    </xf>
    <xf numFmtId="1" fontId="17" fillId="2" borderId="0" xfId="5" applyNumberFormat="1" applyFont="1" applyFill="1" applyAlignment="1">
      <alignment horizontal="center" vertical="center"/>
    </xf>
    <xf numFmtId="0" fontId="13" fillId="2" borderId="0" xfId="5" applyFont="1" applyFill="1" applyAlignment="1">
      <alignment vertical="center"/>
    </xf>
    <xf numFmtId="165" fontId="13" fillId="2" borderId="0" xfId="6" applyNumberFormat="1" applyFont="1" applyFill="1" applyAlignment="1">
      <alignment vertical="center"/>
    </xf>
    <xf numFmtId="44" fontId="13" fillId="2" borderId="0" xfId="6" applyFont="1" applyFill="1" applyAlignment="1">
      <alignment horizontal="center" vertical="center"/>
    </xf>
    <xf numFmtId="164" fontId="19" fillId="4" borderId="0" xfId="6" applyNumberFormat="1" applyFont="1" applyFill="1" applyAlignment="1">
      <alignment horizontal="center" vertical="center"/>
    </xf>
    <xf numFmtId="0" fontId="13" fillId="3" borderId="0" xfId="5" applyFont="1" applyFill="1" applyAlignment="1">
      <alignment horizontal="center" vertical="center"/>
    </xf>
    <xf numFmtId="0" fontId="13" fillId="2" borderId="0" xfId="5" applyFont="1" applyFill="1" applyAlignment="1">
      <alignment horizontal="center" vertical="center"/>
    </xf>
    <xf numFmtId="1" fontId="13" fillId="2" borderId="0" xfId="5" applyNumberFormat="1" applyFont="1" applyFill="1" applyAlignment="1">
      <alignment horizontal="center" vertical="center"/>
    </xf>
    <xf numFmtId="165" fontId="13" fillId="2" borderId="6" xfId="6" applyNumberFormat="1" applyFont="1" applyFill="1" applyBorder="1" applyAlignment="1">
      <alignment horizontal="center" vertical="center"/>
    </xf>
    <xf numFmtId="0" fontId="13" fillId="2" borderId="6" xfId="5" applyFont="1" applyFill="1" applyBorder="1" applyAlignment="1">
      <alignment horizontal="center" vertical="center"/>
    </xf>
    <xf numFmtId="44" fontId="4" fillId="2" borderId="6" xfId="6" applyFont="1" applyFill="1" applyBorder="1" applyAlignment="1">
      <alignment horizontal="center" vertical="center"/>
    </xf>
    <xf numFmtId="164" fontId="19" fillId="4" borderId="6" xfId="6" applyNumberFormat="1" applyFont="1" applyFill="1" applyBorder="1" applyAlignment="1">
      <alignment horizontal="center" vertical="center"/>
    </xf>
    <xf numFmtId="49" fontId="14" fillId="3" borderId="6" xfId="5" applyNumberFormat="1" applyFont="1" applyFill="1" applyBorder="1" applyAlignment="1">
      <alignment horizontal="center" vertical="center"/>
    </xf>
    <xf numFmtId="0" fontId="14" fillId="2" borderId="6" xfId="5" applyFont="1" applyFill="1" applyBorder="1" applyAlignment="1">
      <alignment horizontal="center" vertical="center"/>
    </xf>
    <xf numFmtId="0" fontId="13" fillId="2" borderId="26" xfId="5" applyFont="1" applyFill="1" applyBorder="1" applyAlignment="1">
      <alignment horizontal="center" vertical="center"/>
    </xf>
    <xf numFmtId="0" fontId="13" fillId="2" borderId="6" xfId="5" applyFont="1" applyFill="1" applyBorder="1" applyAlignment="1">
      <alignment horizontal="center" vertical="center" wrapText="1"/>
    </xf>
    <xf numFmtId="166" fontId="13" fillId="0" borderId="30" xfId="5" applyNumberFormat="1" applyFont="1" applyBorder="1" applyAlignment="1">
      <alignment horizontal="center" vertical="center"/>
    </xf>
    <xf numFmtId="0" fontId="13" fillId="2" borderId="7" xfId="5" applyFont="1" applyFill="1" applyBorder="1" applyAlignment="1">
      <alignment horizontal="center" vertical="center"/>
    </xf>
    <xf numFmtId="44" fontId="4" fillId="2" borderId="7" xfId="6" applyFont="1" applyFill="1" applyBorder="1" applyAlignment="1">
      <alignment horizontal="center" vertical="center"/>
    </xf>
    <xf numFmtId="164" fontId="19" fillId="4" borderId="7" xfId="6" applyNumberFormat="1" applyFont="1" applyFill="1" applyBorder="1" applyAlignment="1">
      <alignment horizontal="center" vertical="center"/>
    </xf>
    <xf numFmtId="49" fontId="14" fillId="3" borderId="7" xfId="5" applyNumberFormat="1" applyFont="1" applyFill="1" applyBorder="1" applyAlignment="1">
      <alignment horizontal="center" vertical="center"/>
    </xf>
    <xf numFmtId="0" fontId="14" fillId="2" borderId="7" xfId="5" applyFont="1" applyFill="1" applyBorder="1" applyAlignment="1">
      <alignment horizontal="center" vertical="center"/>
    </xf>
    <xf numFmtId="0" fontId="13" fillId="2" borderId="27" xfId="5" applyFont="1" applyFill="1" applyBorder="1" applyAlignment="1">
      <alignment horizontal="center" vertical="center"/>
    </xf>
    <xf numFmtId="0" fontId="13" fillId="2" borderId="22" xfId="5" applyFont="1" applyFill="1" applyBorder="1" applyAlignment="1">
      <alignment horizontal="center" vertical="center" wrapText="1"/>
    </xf>
    <xf numFmtId="1" fontId="4" fillId="0" borderId="26" xfId="4" applyNumberFormat="1" applyFont="1" applyBorder="1" applyAlignment="1" applyProtection="1">
      <alignment horizontal="center" vertical="center"/>
      <protection locked="0"/>
    </xf>
    <xf numFmtId="0" fontId="14" fillId="3" borderId="7" xfId="5" applyFont="1" applyFill="1" applyBorder="1" applyAlignment="1">
      <alignment horizontal="center" vertical="center"/>
    </xf>
    <xf numFmtId="1" fontId="4" fillId="0" borderId="12" xfId="4" applyNumberFormat="1" applyFont="1" applyBorder="1" applyAlignment="1" applyProtection="1">
      <alignment horizontal="center" vertical="center"/>
      <protection locked="0"/>
    </xf>
    <xf numFmtId="0" fontId="4" fillId="0" borderId="6" xfId="4" applyFont="1" applyBorder="1" applyAlignment="1" applyProtection="1">
      <alignment horizontal="center" vertical="center"/>
      <protection locked="0"/>
    </xf>
    <xf numFmtId="1" fontId="14" fillId="2" borderId="7" xfId="5" applyNumberFormat="1" applyFont="1" applyFill="1" applyBorder="1" applyAlignment="1">
      <alignment horizontal="center" vertical="center"/>
    </xf>
    <xf numFmtId="1" fontId="13" fillId="0" borderId="6" xfId="5" applyNumberFormat="1" applyFont="1" applyBorder="1" applyAlignment="1">
      <alignment horizontal="center" vertical="center"/>
    </xf>
    <xf numFmtId="164" fontId="19" fillId="4" borderId="6" xfId="5" applyNumberFormat="1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3" fillId="2" borderId="21" xfId="5" applyFont="1" applyFill="1" applyBorder="1" applyAlignment="1">
      <alignment horizontal="center" vertical="center" wrapText="1"/>
    </xf>
    <xf numFmtId="1" fontId="14" fillId="2" borderId="6" xfId="5" applyNumberFormat="1" applyFont="1" applyFill="1" applyBorder="1" applyAlignment="1">
      <alignment horizontal="center" vertical="center"/>
    </xf>
    <xf numFmtId="0" fontId="13" fillId="2" borderId="23" xfId="5" applyFont="1" applyFill="1" applyBorder="1" applyAlignment="1">
      <alignment horizontal="center" vertical="center" wrapText="1"/>
    </xf>
    <xf numFmtId="1" fontId="14" fillId="2" borderId="14" xfId="5" applyNumberFormat="1" applyFont="1" applyFill="1" applyBorder="1" applyAlignment="1">
      <alignment horizontal="center" vertical="center"/>
    </xf>
    <xf numFmtId="44" fontId="21" fillId="2" borderId="6" xfId="6" applyFont="1" applyFill="1" applyBorder="1" applyAlignment="1">
      <alignment horizontal="center" vertical="center"/>
    </xf>
    <xf numFmtId="165" fontId="13" fillId="2" borderId="11" xfId="6" applyNumberFormat="1" applyFont="1" applyFill="1" applyBorder="1" applyAlignment="1">
      <alignment horizontal="center" vertical="center"/>
    </xf>
    <xf numFmtId="44" fontId="4" fillId="2" borderId="11" xfId="6" applyFont="1" applyFill="1" applyBorder="1" applyAlignment="1">
      <alignment horizontal="center" vertical="center"/>
    </xf>
    <xf numFmtId="164" fontId="19" fillId="4" borderId="11" xfId="5" applyNumberFormat="1" applyFont="1" applyFill="1" applyBorder="1" applyAlignment="1">
      <alignment horizontal="center" vertical="center"/>
    </xf>
    <xf numFmtId="0" fontId="14" fillId="3" borderId="11" xfId="5" applyFont="1" applyFill="1" applyBorder="1" applyAlignment="1">
      <alignment horizontal="center" vertical="center"/>
    </xf>
    <xf numFmtId="0" fontId="14" fillId="2" borderId="11" xfId="5" applyFont="1" applyFill="1" applyBorder="1" applyAlignment="1">
      <alignment horizontal="center" vertical="center"/>
    </xf>
    <xf numFmtId="0" fontId="13" fillId="2" borderId="28" xfId="5" applyFont="1" applyFill="1" applyBorder="1" applyAlignment="1">
      <alignment horizontal="center" vertical="center"/>
    </xf>
    <xf numFmtId="0" fontId="25" fillId="2" borderId="0" xfId="5" applyFont="1" applyFill="1"/>
    <xf numFmtId="0" fontId="22" fillId="2" borderId="6" xfId="5" applyFont="1" applyFill="1" applyBorder="1" applyAlignment="1">
      <alignment horizontal="center" vertical="center"/>
    </xf>
    <xf numFmtId="44" fontId="7" fillId="2" borderId="6" xfId="6" applyFont="1" applyFill="1" applyBorder="1" applyAlignment="1">
      <alignment horizontal="center" vertical="center"/>
    </xf>
    <xf numFmtId="0" fontId="23" fillId="3" borderId="6" xfId="5" applyFont="1" applyFill="1" applyBorder="1" applyAlignment="1">
      <alignment horizontal="center" vertical="center"/>
    </xf>
    <xf numFmtId="0" fontId="23" fillId="2" borderId="6" xfId="5" applyFont="1" applyFill="1" applyBorder="1" applyAlignment="1">
      <alignment horizontal="center" vertical="center"/>
    </xf>
    <xf numFmtId="0" fontId="22" fillId="2" borderId="26" xfId="5" applyFont="1" applyFill="1" applyBorder="1" applyAlignment="1">
      <alignment horizontal="center" vertical="center"/>
    </xf>
    <xf numFmtId="165" fontId="22" fillId="2" borderId="6" xfId="6" applyNumberFormat="1" applyFont="1" applyFill="1" applyBorder="1" applyAlignment="1">
      <alignment horizontal="center" vertical="center"/>
    </xf>
    <xf numFmtId="165" fontId="13" fillId="2" borderId="2" xfId="6" applyNumberFormat="1" applyFont="1" applyFill="1" applyBorder="1" applyAlignment="1">
      <alignment horizontal="center" vertical="center"/>
    </xf>
    <xf numFmtId="0" fontId="13" fillId="2" borderId="2" xfId="5" applyFont="1" applyFill="1" applyBorder="1" applyAlignment="1">
      <alignment horizontal="center" vertical="center"/>
    </xf>
    <xf numFmtId="44" fontId="4" fillId="2" borderId="2" xfId="6" applyFont="1" applyFill="1" applyBorder="1" applyAlignment="1">
      <alignment horizontal="center" vertical="center"/>
    </xf>
    <xf numFmtId="164" fontId="19" fillId="4" borderId="2" xfId="6" applyNumberFormat="1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2" borderId="2" xfId="5" applyFont="1" applyFill="1" applyBorder="1" applyAlignment="1">
      <alignment horizontal="center" vertical="center"/>
    </xf>
    <xf numFmtId="0" fontId="13" fillId="2" borderId="25" xfId="5" applyFont="1" applyFill="1" applyBorder="1" applyAlignment="1">
      <alignment horizontal="center" vertical="center"/>
    </xf>
    <xf numFmtId="0" fontId="13" fillId="2" borderId="20" xfId="5" applyFont="1" applyFill="1" applyBorder="1" applyAlignment="1">
      <alignment horizontal="center" vertical="center" wrapText="1"/>
    </xf>
    <xf numFmtId="1" fontId="14" fillId="2" borderId="2" xfId="5" applyNumberFormat="1" applyFont="1" applyFill="1" applyBorder="1" applyAlignment="1">
      <alignment horizontal="center" vertical="center"/>
    </xf>
    <xf numFmtId="0" fontId="16" fillId="2" borderId="0" xfId="5" applyFont="1" applyFill="1" applyAlignment="1">
      <alignment horizontal="center" vertical="center" wrapText="1"/>
    </xf>
    <xf numFmtId="165" fontId="13" fillId="2" borderId="5" xfId="6" applyNumberFormat="1" applyFont="1" applyFill="1" applyBorder="1" applyAlignment="1">
      <alignment horizontal="center" vertical="center" wrapText="1"/>
    </xf>
    <xf numFmtId="0" fontId="13" fillId="2" borderId="4" xfId="5" applyFont="1" applyFill="1" applyBorder="1" applyAlignment="1">
      <alignment horizontal="center" vertical="center" wrapText="1"/>
    </xf>
    <xf numFmtId="44" fontId="13" fillId="2" borderId="4" xfId="6" applyFont="1" applyFill="1" applyBorder="1" applyAlignment="1">
      <alignment horizontal="center" vertical="center" wrapText="1"/>
    </xf>
    <xf numFmtId="164" fontId="19" fillId="4" borderId="4" xfId="6" applyNumberFormat="1" applyFont="1" applyFill="1" applyBorder="1" applyAlignment="1">
      <alignment horizontal="center" vertical="center" wrapText="1"/>
    </xf>
    <xf numFmtId="0" fontId="13" fillId="3" borderId="4" xfId="5" applyFont="1" applyFill="1" applyBorder="1" applyAlignment="1">
      <alignment horizontal="center" vertical="center" wrapText="1"/>
    </xf>
    <xf numFmtId="0" fontId="14" fillId="2" borderId="4" xfId="5" applyFont="1" applyFill="1" applyBorder="1" applyAlignment="1">
      <alignment horizontal="center" vertical="center" wrapText="1"/>
    </xf>
    <xf numFmtId="0" fontId="13" fillId="2" borderId="24" xfId="5" applyFont="1" applyFill="1" applyBorder="1" applyAlignment="1">
      <alignment horizontal="center" vertical="center" wrapText="1"/>
    </xf>
    <xf numFmtId="0" fontId="13" fillId="2" borderId="16" xfId="5" applyFont="1" applyFill="1" applyBorder="1" applyAlignment="1">
      <alignment horizontal="center" vertical="center" wrapText="1"/>
    </xf>
    <xf numFmtId="0" fontId="13" fillId="2" borderId="19" xfId="5" applyFont="1" applyFill="1" applyBorder="1" applyAlignment="1">
      <alignment horizontal="center" vertical="center" wrapText="1"/>
    </xf>
    <xf numFmtId="1" fontId="15" fillId="2" borderId="3" xfId="5" applyNumberFormat="1" applyFont="1" applyFill="1" applyBorder="1" applyAlignment="1">
      <alignment horizontal="center" vertical="center" wrapText="1"/>
    </xf>
    <xf numFmtId="49" fontId="13" fillId="2" borderId="7" xfId="0" applyNumberFormat="1" applyFont="1" applyFill="1" applyBorder="1" applyAlignment="1">
      <alignment horizontal="center" vertical="center"/>
    </xf>
    <xf numFmtId="0" fontId="13" fillId="2" borderId="11" xfId="5" applyFont="1" applyFill="1" applyBorder="1" applyAlignment="1">
      <alignment horizontal="center" vertical="center"/>
    </xf>
    <xf numFmtId="0" fontId="13" fillId="2" borderId="16" xfId="0" applyNumberFormat="1" applyFont="1" applyFill="1" applyBorder="1" applyAlignment="1">
      <alignment horizontal="center" vertical="center"/>
    </xf>
    <xf numFmtId="0" fontId="13" fillId="2" borderId="11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3" fillId="2" borderId="11" xfId="5" applyFont="1" applyFill="1" applyBorder="1" applyAlignment="1">
      <alignment horizontal="center" vertical="center"/>
    </xf>
    <xf numFmtId="0" fontId="9" fillId="0" borderId="11" xfId="5" applyBorder="1" applyAlignment="1">
      <alignment horizontal="center" vertical="center"/>
    </xf>
    <xf numFmtId="0" fontId="9" fillId="0" borderId="0" xfId="5" applyAlignment="1">
      <alignment horizontal="center"/>
    </xf>
    <xf numFmtId="0" fontId="1" fillId="2" borderId="0" xfId="5" applyFont="1" applyFill="1"/>
    <xf numFmtId="0" fontId="17" fillId="6" borderId="9" xfId="5" applyFont="1" applyFill="1" applyBorder="1" applyAlignment="1">
      <alignment horizontal="center" vertical="center"/>
    </xf>
    <xf numFmtId="0" fontId="13" fillId="6" borderId="0" xfId="5" applyFont="1" applyFill="1" applyAlignment="1">
      <alignment horizontal="center" vertical="center"/>
    </xf>
    <xf numFmtId="0" fontId="14" fillId="3" borderId="26" xfId="5" applyFont="1" applyFill="1" applyBorder="1" applyAlignment="1">
      <alignment horizontal="center" vertical="center"/>
    </xf>
    <xf numFmtId="0" fontId="14" fillId="6" borderId="6" xfId="5" applyFont="1" applyFill="1" applyBorder="1" applyAlignment="1">
      <alignment horizontal="center" vertical="center"/>
    </xf>
    <xf numFmtId="0" fontId="14" fillId="2" borderId="21" xfId="5" applyFont="1" applyFill="1" applyBorder="1" applyAlignment="1">
      <alignment horizontal="center" vertical="center"/>
    </xf>
    <xf numFmtId="0" fontId="14" fillId="2" borderId="22" xfId="5" applyFont="1" applyFill="1" applyBorder="1" applyAlignment="1">
      <alignment horizontal="center" vertical="center"/>
    </xf>
    <xf numFmtId="0" fontId="13" fillId="0" borderId="11" xfId="5" applyFont="1" applyBorder="1" applyAlignment="1">
      <alignment horizontal="center" vertical="center"/>
    </xf>
    <xf numFmtId="165" fontId="13" fillId="2" borderId="14" xfId="6" applyNumberFormat="1" applyFont="1" applyFill="1" applyBorder="1" applyAlignment="1">
      <alignment horizontal="center" vertical="center"/>
    </xf>
    <xf numFmtId="0" fontId="13" fillId="2" borderId="14" xfId="5" applyFont="1" applyFill="1" applyBorder="1" applyAlignment="1">
      <alignment horizontal="center" vertical="center"/>
    </xf>
    <xf numFmtId="44" fontId="4" fillId="2" borderId="14" xfId="6" applyFont="1" applyFill="1" applyBorder="1" applyAlignment="1">
      <alignment horizontal="center" vertical="center"/>
    </xf>
    <xf numFmtId="164" fontId="19" fillId="4" borderId="14" xfId="6" applyNumberFormat="1" applyFont="1" applyFill="1" applyBorder="1" applyAlignment="1">
      <alignment horizontal="center" vertical="center"/>
    </xf>
    <xf numFmtId="0" fontId="14" fillId="3" borderId="31" xfId="5" applyFont="1" applyFill="1" applyBorder="1" applyAlignment="1">
      <alignment horizontal="center" vertical="center"/>
    </xf>
    <xf numFmtId="0" fontId="14" fillId="6" borderId="14" xfId="5" applyFont="1" applyFill="1" applyBorder="1" applyAlignment="1">
      <alignment horizontal="center" vertical="center"/>
    </xf>
    <xf numFmtId="0" fontId="14" fillId="2" borderId="23" xfId="5" applyFont="1" applyFill="1" applyBorder="1" applyAlignment="1">
      <alignment horizontal="center" vertical="center"/>
    </xf>
    <xf numFmtId="0" fontId="14" fillId="2" borderId="14" xfId="5" applyFont="1" applyFill="1" applyBorder="1" applyAlignment="1">
      <alignment horizontal="center" vertical="center"/>
    </xf>
    <xf numFmtId="0" fontId="13" fillId="2" borderId="31" xfId="5" applyFont="1" applyFill="1" applyBorder="1" applyAlignment="1">
      <alignment horizontal="center" vertical="center"/>
    </xf>
    <xf numFmtId="0" fontId="13" fillId="6" borderId="4" xfId="5" applyFont="1" applyFill="1" applyBorder="1" applyAlignment="1">
      <alignment horizontal="center" vertical="center" wrapText="1"/>
    </xf>
    <xf numFmtId="164" fontId="19" fillId="4" borderId="11" xfId="6" applyNumberFormat="1" applyFont="1" applyFill="1" applyBorder="1" applyAlignment="1">
      <alignment horizontal="center" vertical="center"/>
    </xf>
    <xf numFmtId="0" fontId="13" fillId="2" borderId="32" xfId="5" applyFont="1" applyFill="1" applyBorder="1" applyAlignment="1">
      <alignment horizontal="center" vertical="center" wrapText="1"/>
    </xf>
    <xf numFmtId="1" fontId="14" fillId="2" borderId="11" xfId="5" applyNumberFormat="1" applyFont="1" applyFill="1" applyBorder="1" applyAlignment="1">
      <alignment horizontal="center" vertical="center"/>
    </xf>
    <xf numFmtId="165" fontId="13" fillId="2" borderId="33" xfId="6" applyNumberFormat="1" applyFont="1" applyFill="1" applyBorder="1" applyAlignment="1">
      <alignment horizontal="center" vertical="center"/>
    </xf>
    <xf numFmtId="0" fontId="13" fillId="2" borderId="33" xfId="5" applyFont="1" applyFill="1" applyBorder="1" applyAlignment="1">
      <alignment horizontal="center" vertical="center"/>
    </xf>
    <xf numFmtId="44" fontId="4" fillId="2" borderId="33" xfId="6" applyFont="1" applyFill="1" applyBorder="1" applyAlignment="1">
      <alignment horizontal="center" vertical="center"/>
    </xf>
    <xf numFmtId="164" fontId="19" fillId="4" borderId="33" xfId="5" applyNumberFormat="1" applyFont="1" applyFill="1" applyBorder="1" applyAlignment="1">
      <alignment horizontal="center" vertical="center"/>
    </xf>
    <xf numFmtId="0" fontId="14" fillId="3" borderId="33" xfId="5" applyFont="1" applyFill="1" applyBorder="1" applyAlignment="1">
      <alignment horizontal="center" vertical="center"/>
    </xf>
    <xf numFmtId="0" fontId="14" fillId="2" borderId="33" xfId="5" applyFont="1" applyFill="1" applyBorder="1" applyAlignment="1">
      <alignment horizontal="center" vertical="center"/>
    </xf>
    <xf numFmtId="0" fontId="13" fillId="2" borderId="33" xfId="5" applyFont="1" applyFill="1" applyBorder="1" applyAlignment="1">
      <alignment horizontal="center" vertical="center" wrapText="1"/>
    </xf>
    <xf numFmtId="1" fontId="14" fillId="2" borderId="33" xfId="5" applyNumberFormat="1" applyFont="1" applyFill="1" applyBorder="1" applyAlignment="1">
      <alignment horizontal="center" vertical="center"/>
    </xf>
    <xf numFmtId="165" fontId="13" fillId="2" borderId="0" xfId="6" applyNumberFormat="1" applyFont="1" applyFill="1" applyAlignment="1">
      <alignment horizontal="center" vertical="center"/>
    </xf>
    <xf numFmtId="44" fontId="4" fillId="2" borderId="0" xfId="6" applyFont="1" applyFill="1" applyAlignment="1">
      <alignment horizontal="center" vertical="center"/>
    </xf>
    <xf numFmtId="164" fontId="19" fillId="4" borderId="0" xfId="5" applyNumberFormat="1" applyFont="1" applyFill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2" borderId="0" xfId="5" applyFont="1" applyFill="1" applyAlignment="1">
      <alignment horizontal="center" vertical="center"/>
    </xf>
    <xf numFmtId="0" fontId="13" fillId="2" borderId="0" xfId="5" applyFont="1" applyFill="1" applyAlignment="1">
      <alignment horizontal="center" vertical="center" wrapText="1"/>
    </xf>
    <xf numFmtId="1" fontId="14" fillId="2" borderId="0" xfId="5" applyNumberFormat="1" applyFont="1" applyFill="1" applyAlignment="1">
      <alignment horizontal="center" vertical="center"/>
    </xf>
    <xf numFmtId="165" fontId="13" fillId="2" borderId="34" xfId="6" applyNumberFormat="1" applyFont="1" applyFill="1" applyBorder="1" applyAlignment="1">
      <alignment horizontal="center" vertical="center"/>
    </xf>
    <xf numFmtId="0" fontId="13" fillId="2" borderId="34" xfId="5" applyFont="1" applyFill="1" applyBorder="1" applyAlignment="1">
      <alignment horizontal="center" vertical="center"/>
    </xf>
    <xf numFmtId="44" fontId="4" fillId="2" borderId="34" xfId="6" applyFont="1" applyFill="1" applyBorder="1" applyAlignment="1">
      <alignment horizontal="center" vertical="center"/>
    </xf>
    <xf numFmtId="164" fontId="19" fillId="4" borderId="34" xfId="5" applyNumberFormat="1" applyFont="1" applyFill="1" applyBorder="1" applyAlignment="1">
      <alignment horizontal="center" vertical="center"/>
    </xf>
    <xf numFmtId="0" fontId="14" fillId="3" borderId="34" xfId="5" applyFont="1" applyFill="1" applyBorder="1" applyAlignment="1">
      <alignment horizontal="center" vertical="center"/>
    </xf>
    <xf numFmtId="0" fontId="14" fillId="2" borderId="34" xfId="5" applyFont="1" applyFill="1" applyBorder="1" applyAlignment="1">
      <alignment horizontal="center" vertical="center"/>
    </xf>
    <xf numFmtId="0" fontId="13" fillId="2" borderId="34" xfId="5" applyFont="1" applyFill="1" applyBorder="1" applyAlignment="1">
      <alignment horizontal="center" vertical="center" wrapText="1"/>
    </xf>
    <xf numFmtId="1" fontId="14" fillId="2" borderId="34" xfId="5" applyNumberFormat="1" applyFont="1" applyFill="1" applyBorder="1" applyAlignment="1">
      <alignment horizontal="center" vertical="center"/>
    </xf>
    <xf numFmtId="165" fontId="13" fillId="2" borderId="35" xfId="6" applyNumberFormat="1" applyFont="1" applyFill="1" applyBorder="1" applyAlignment="1">
      <alignment horizontal="center" vertical="center"/>
    </xf>
    <xf numFmtId="0" fontId="13" fillId="2" borderId="35" xfId="5" applyFont="1" applyFill="1" applyBorder="1" applyAlignment="1">
      <alignment horizontal="center" vertical="center"/>
    </xf>
    <xf numFmtId="44" fontId="4" fillId="2" borderId="35" xfId="6" applyFont="1" applyFill="1" applyBorder="1" applyAlignment="1">
      <alignment horizontal="center" vertical="center"/>
    </xf>
    <xf numFmtId="164" fontId="19" fillId="4" borderId="35" xfId="5" applyNumberFormat="1" applyFont="1" applyFill="1" applyBorder="1" applyAlignment="1">
      <alignment horizontal="center" vertical="center"/>
    </xf>
    <xf numFmtId="0" fontId="14" fillId="3" borderId="35" xfId="5" applyFont="1" applyFill="1" applyBorder="1" applyAlignment="1">
      <alignment horizontal="center" vertical="center"/>
    </xf>
    <xf numFmtId="0" fontId="14" fillId="2" borderId="35" xfId="5" applyFont="1" applyFill="1" applyBorder="1" applyAlignment="1">
      <alignment horizontal="center" vertical="center"/>
    </xf>
    <xf numFmtId="0" fontId="13" fillId="2" borderId="35" xfId="5" applyFont="1" applyFill="1" applyBorder="1" applyAlignment="1">
      <alignment horizontal="center" vertical="center" wrapText="1"/>
    </xf>
    <xf numFmtId="1" fontId="14" fillId="2" borderId="35" xfId="5" applyNumberFormat="1" applyFont="1" applyFill="1" applyBorder="1" applyAlignment="1">
      <alignment horizontal="center" vertical="center"/>
    </xf>
    <xf numFmtId="165" fontId="13" fillId="2" borderId="7" xfId="6" applyNumberFormat="1" applyFont="1" applyFill="1" applyBorder="1" applyAlignment="1">
      <alignment horizontal="center" vertical="center"/>
    </xf>
    <xf numFmtId="164" fontId="19" fillId="4" borderId="7" xfId="5" applyNumberFormat="1" applyFont="1" applyFill="1" applyBorder="1" applyAlignment="1">
      <alignment horizontal="center" vertical="center"/>
    </xf>
    <xf numFmtId="164" fontId="24" fillId="4" borderId="6" xfId="5" applyNumberFormat="1" applyFont="1" applyFill="1" applyBorder="1" applyAlignment="1">
      <alignment horizontal="center" vertical="center"/>
    </xf>
    <xf numFmtId="0" fontId="22" fillId="2" borderId="23" xfId="5" applyFont="1" applyFill="1" applyBorder="1" applyAlignment="1">
      <alignment horizontal="center" vertical="center" wrapText="1"/>
    </xf>
    <xf numFmtId="1" fontId="23" fillId="2" borderId="14" xfId="5" applyNumberFormat="1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14" fillId="6" borderId="14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center" vertical="center"/>
    </xf>
    <xf numFmtId="0" fontId="14" fillId="6" borderId="2" xfId="5" applyFont="1" applyFill="1" applyBorder="1" applyAlignment="1">
      <alignment horizontal="center" vertical="center"/>
    </xf>
    <xf numFmtId="0" fontId="14" fillId="6" borderId="7" xfId="5" applyFont="1" applyFill="1" applyBorder="1" applyAlignment="1">
      <alignment horizontal="center" vertical="center"/>
    </xf>
    <xf numFmtId="0" fontId="14" fillId="6" borderId="11" xfId="5" applyFont="1" applyFill="1" applyBorder="1" applyAlignment="1">
      <alignment horizontal="center" vertical="center"/>
    </xf>
    <xf numFmtId="0" fontId="23" fillId="6" borderId="6" xfId="5" applyFont="1" applyFill="1" applyBorder="1" applyAlignment="1">
      <alignment horizontal="center" vertical="center"/>
    </xf>
    <xf numFmtId="44" fontId="4" fillId="2" borderId="4" xfId="6" applyFont="1" applyFill="1" applyBorder="1" applyAlignment="1">
      <alignment horizontal="center" vertical="center" wrapText="1"/>
    </xf>
    <xf numFmtId="44" fontId="27" fillId="2" borderId="9" xfId="6" applyFont="1" applyFill="1" applyBorder="1" applyAlignment="1">
      <alignment horizontal="center" vertical="center"/>
    </xf>
    <xf numFmtId="44" fontId="28" fillId="2" borderId="0" xfId="6" applyFont="1" applyFill="1" applyAlignment="1">
      <alignment horizontal="center" vertical="center"/>
    </xf>
  </cellXfs>
  <cellStyles count="7">
    <cellStyle name="Ergebnis 2" xfId="1" xr:uid="{00000000-0005-0000-0000-000000000000}"/>
    <cellStyle name="Standard" xfId="0" builtinId="0"/>
    <cellStyle name="Standard 2" xfId="2" xr:uid="{00000000-0005-0000-0000-000002000000}"/>
    <cellStyle name="Standard 2 2" xfId="5" xr:uid="{B70B3E17-2B47-0E4A-91AC-1B6980B33AD6}"/>
    <cellStyle name="Standard_PHD Kalkulationsaufbau" xfId="4" xr:uid="{253743DE-B57C-0145-8A82-EB4BF2D4C4B6}"/>
    <cellStyle name="Währung" xfId="3" builtinId="4"/>
    <cellStyle name="Währung 2" xfId="6" xr:uid="{2F16325F-DB93-524C-94A7-05A02E098388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jpeg"/><Relationship Id="rId7" Type="http://schemas.openxmlformats.org/officeDocument/2006/relationships/image" Target="../media/image32.pn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image" Target="../media/image31.jp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3" Type="http://schemas.openxmlformats.org/officeDocument/2006/relationships/image" Target="../media/image36.jpeg"/><Relationship Id="rId7" Type="http://schemas.openxmlformats.org/officeDocument/2006/relationships/image" Target="../media/image40.jpeg"/><Relationship Id="rId2" Type="http://schemas.openxmlformats.org/officeDocument/2006/relationships/image" Target="../media/image35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4" Type="http://schemas.openxmlformats.org/officeDocument/2006/relationships/image" Target="../media/image37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4.jpeg"/><Relationship Id="rId18" Type="http://schemas.openxmlformats.org/officeDocument/2006/relationships/image" Target="../media/image59.jpg"/><Relationship Id="rId26" Type="http://schemas.openxmlformats.org/officeDocument/2006/relationships/image" Target="../media/image67.jpeg"/><Relationship Id="rId39" Type="http://schemas.openxmlformats.org/officeDocument/2006/relationships/image" Target="../media/image80.jpg"/><Relationship Id="rId21" Type="http://schemas.openxmlformats.org/officeDocument/2006/relationships/image" Target="../media/image62.jpg"/><Relationship Id="rId34" Type="http://schemas.openxmlformats.org/officeDocument/2006/relationships/image" Target="../media/image75.jpg"/><Relationship Id="rId42" Type="http://schemas.openxmlformats.org/officeDocument/2006/relationships/image" Target="../media/image83.jpg"/><Relationship Id="rId47" Type="http://schemas.openxmlformats.org/officeDocument/2006/relationships/image" Target="../media/image88.jpg"/><Relationship Id="rId50" Type="http://schemas.openxmlformats.org/officeDocument/2006/relationships/image" Target="../media/image91.jpg"/><Relationship Id="rId55" Type="http://schemas.openxmlformats.org/officeDocument/2006/relationships/image" Target="../media/image96.jpg"/><Relationship Id="rId7" Type="http://schemas.openxmlformats.org/officeDocument/2006/relationships/image" Target="../media/image48.jpeg"/><Relationship Id="rId2" Type="http://schemas.openxmlformats.org/officeDocument/2006/relationships/image" Target="../media/image43.jpeg"/><Relationship Id="rId16" Type="http://schemas.openxmlformats.org/officeDocument/2006/relationships/image" Target="../media/image57.jpg"/><Relationship Id="rId29" Type="http://schemas.openxmlformats.org/officeDocument/2006/relationships/image" Target="../media/image70.png"/><Relationship Id="rId11" Type="http://schemas.openxmlformats.org/officeDocument/2006/relationships/image" Target="../media/image52.jpeg"/><Relationship Id="rId24" Type="http://schemas.openxmlformats.org/officeDocument/2006/relationships/image" Target="../media/image65.jpeg"/><Relationship Id="rId32" Type="http://schemas.openxmlformats.org/officeDocument/2006/relationships/image" Target="../media/image73.jpg"/><Relationship Id="rId37" Type="http://schemas.openxmlformats.org/officeDocument/2006/relationships/image" Target="../media/image78.jpg"/><Relationship Id="rId40" Type="http://schemas.openxmlformats.org/officeDocument/2006/relationships/image" Target="../media/image81.jpg"/><Relationship Id="rId45" Type="http://schemas.openxmlformats.org/officeDocument/2006/relationships/image" Target="../media/image86.jpg"/><Relationship Id="rId53" Type="http://schemas.openxmlformats.org/officeDocument/2006/relationships/image" Target="../media/image94.jpg"/><Relationship Id="rId58" Type="http://schemas.openxmlformats.org/officeDocument/2006/relationships/image" Target="../media/image99.jpg"/><Relationship Id="rId5" Type="http://schemas.openxmlformats.org/officeDocument/2006/relationships/image" Target="../media/image46.jpeg"/><Relationship Id="rId19" Type="http://schemas.openxmlformats.org/officeDocument/2006/relationships/image" Target="../media/image60.jpg"/><Relationship Id="rId4" Type="http://schemas.openxmlformats.org/officeDocument/2006/relationships/image" Target="../media/image45.jpeg"/><Relationship Id="rId9" Type="http://schemas.openxmlformats.org/officeDocument/2006/relationships/image" Target="../media/image50.jpeg"/><Relationship Id="rId14" Type="http://schemas.openxmlformats.org/officeDocument/2006/relationships/image" Target="../media/image55.jpeg"/><Relationship Id="rId22" Type="http://schemas.openxmlformats.org/officeDocument/2006/relationships/image" Target="../media/image63.jpeg"/><Relationship Id="rId27" Type="http://schemas.openxmlformats.org/officeDocument/2006/relationships/image" Target="../media/image68.jpg"/><Relationship Id="rId30" Type="http://schemas.openxmlformats.org/officeDocument/2006/relationships/image" Target="../media/image71.jpeg"/><Relationship Id="rId35" Type="http://schemas.openxmlformats.org/officeDocument/2006/relationships/image" Target="../media/image76.jpeg"/><Relationship Id="rId43" Type="http://schemas.openxmlformats.org/officeDocument/2006/relationships/image" Target="../media/image84.jpg"/><Relationship Id="rId48" Type="http://schemas.openxmlformats.org/officeDocument/2006/relationships/image" Target="../media/image89.jpg"/><Relationship Id="rId56" Type="http://schemas.openxmlformats.org/officeDocument/2006/relationships/image" Target="../media/image97.jpg"/><Relationship Id="rId8" Type="http://schemas.openxmlformats.org/officeDocument/2006/relationships/image" Target="../media/image49.jpeg"/><Relationship Id="rId51" Type="http://schemas.openxmlformats.org/officeDocument/2006/relationships/image" Target="../media/image92.jpg"/><Relationship Id="rId3" Type="http://schemas.openxmlformats.org/officeDocument/2006/relationships/image" Target="../media/image44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5" Type="http://schemas.openxmlformats.org/officeDocument/2006/relationships/image" Target="../media/image66.jpg"/><Relationship Id="rId33" Type="http://schemas.openxmlformats.org/officeDocument/2006/relationships/image" Target="../media/image74.jpg"/><Relationship Id="rId38" Type="http://schemas.openxmlformats.org/officeDocument/2006/relationships/image" Target="../media/image79.jpg"/><Relationship Id="rId46" Type="http://schemas.openxmlformats.org/officeDocument/2006/relationships/image" Target="../media/image87.jpg"/><Relationship Id="rId59" Type="http://schemas.openxmlformats.org/officeDocument/2006/relationships/image" Target="../media/image100.jpg"/><Relationship Id="rId20" Type="http://schemas.openxmlformats.org/officeDocument/2006/relationships/image" Target="../media/image61.jpg"/><Relationship Id="rId41" Type="http://schemas.openxmlformats.org/officeDocument/2006/relationships/image" Target="../media/image82.jpg"/><Relationship Id="rId54" Type="http://schemas.openxmlformats.org/officeDocument/2006/relationships/image" Target="../media/image95.jp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5" Type="http://schemas.openxmlformats.org/officeDocument/2006/relationships/image" Target="../media/image56.jpeg"/><Relationship Id="rId23" Type="http://schemas.openxmlformats.org/officeDocument/2006/relationships/image" Target="../media/image64.jpg"/><Relationship Id="rId28" Type="http://schemas.openxmlformats.org/officeDocument/2006/relationships/image" Target="../media/image69.jpg"/><Relationship Id="rId36" Type="http://schemas.openxmlformats.org/officeDocument/2006/relationships/image" Target="../media/image77.jpg"/><Relationship Id="rId49" Type="http://schemas.openxmlformats.org/officeDocument/2006/relationships/image" Target="../media/image90.jpg"/><Relationship Id="rId57" Type="http://schemas.openxmlformats.org/officeDocument/2006/relationships/image" Target="../media/image98.jpg"/><Relationship Id="rId10" Type="http://schemas.openxmlformats.org/officeDocument/2006/relationships/image" Target="../media/image51.jpeg"/><Relationship Id="rId31" Type="http://schemas.openxmlformats.org/officeDocument/2006/relationships/image" Target="../media/image72.jpg"/><Relationship Id="rId44" Type="http://schemas.openxmlformats.org/officeDocument/2006/relationships/image" Target="../media/image85.jpg"/><Relationship Id="rId52" Type="http://schemas.openxmlformats.org/officeDocument/2006/relationships/image" Target="../media/image93.jpg"/><Relationship Id="rId60" Type="http://schemas.openxmlformats.org/officeDocument/2006/relationships/image" Target="../media/image10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jpg"/><Relationship Id="rId3" Type="http://schemas.openxmlformats.org/officeDocument/2006/relationships/image" Target="../media/image104.jpg"/><Relationship Id="rId7" Type="http://schemas.openxmlformats.org/officeDocument/2006/relationships/image" Target="../media/image108.jpg"/><Relationship Id="rId2" Type="http://schemas.openxmlformats.org/officeDocument/2006/relationships/image" Target="../media/image103.jpg"/><Relationship Id="rId1" Type="http://schemas.openxmlformats.org/officeDocument/2006/relationships/image" Target="../media/image102.jpg"/><Relationship Id="rId6" Type="http://schemas.openxmlformats.org/officeDocument/2006/relationships/image" Target="../media/image107.jpg"/><Relationship Id="rId5" Type="http://schemas.openxmlformats.org/officeDocument/2006/relationships/image" Target="../media/image106.jpg"/><Relationship Id="rId4" Type="http://schemas.openxmlformats.org/officeDocument/2006/relationships/image" Target="../media/image105.jpg"/><Relationship Id="rId9" Type="http://schemas.openxmlformats.org/officeDocument/2006/relationships/image" Target="../media/image1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101600</xdr:colOff>
      <xdr:row>1</xdr:row>
      <xdr:rowOff>12700</xdr:rowOff>
    </xdr:from>
    <xdr:to>
      <xdr:col>2</xdr:col>
      <xdr:colOff>1701800</xdr:colOff>
      <xdr:row>2</xdr:row>
      <xdr:rowOff>622300</xdr:rowOff>
    </xdr:to>
    <xdr:pic>
      <xdr:nvPicPr>
        <xdr:cNvPr id="48226" name="Grafik 2">
          <a:extLst>
            <a:ext uri="{FF2B5EF4-FFF2-40B4-BE49-F238E27FC236}">
              <a16:creationId xmlns:a16="http://schemas.microsoft.com/office/drawing/2014/main" id="{F8C88382-4A95-D044-9B27-32CE19754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200" y="508000"/>
          <a:ext cx="1600200" cy="12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1803400</xdr:colOff>
      <xdr:row>1</xdr:row>
      <xdr:rowOff>0</xdr:rowOff>
    </xdr:from>
    <xdr:to>
      <xdr:col>2</xdr:col>
      <xdr:colOff>2717800</xdr:colOff>
      <xdr:row>2</xdr:row>
      <xdr:rowOff>622300</xdr:rowOff>
    </xdr:to>
    <xdr:pic>
      <xdr:nvPicPr>
        <xdr:cNvPr id="48227" name="Grafik 3">
          <a:extLst>
            <a:ext uri="{FF2B5EF4-FFF2-40B4-BE49-F238E27FC236}">
              <a16:creationId xmlns:a16="http://schemas.microsoft.com/office/drawing/2014/main" id="{BEB85934-0AFA-5B46-BDDA-28E8855B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4000" y="495300"/>
          <a:ext cx="9144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31</xdr:row>
      <xdr:rowOff>622300</xdr:rowOff>
    </xdr:from>
    <xdr:to>
      <xdr:col>2</xdr:col>
      <xdr:colOff>1244600</xdr:colOff>
      <xdr:row>34</xdr:row>
      <xdr:rowOff>127000</xdr:rowOff>
    </xdr:to>
    <xdr:pic>
      <xdr:nvPicPr>
        <xdr:cNvPr id="48228" name="Grafik 21">
          <a:extLst>
            <a:ext uri="{FF2B5EF4-FFF2-40B4-BE49-F238E27FC236}">
              <a16:creationId xmlns:a16="http://schemas.microsoft.com/office/drawing/2014/main" id="{2AE599A1-6046-1D4A-A110-FD656C6F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0167600"/>
          <a:ext cx="863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368300</xdr:colOff>
      <xdr:row>3</xdr:row>
      <xdr:rowOff>254000</xdr:rowOff>
    </xdr:from>
    <xdr:to>
      <xdr:col>2</xdr:col>
      <xdr:colOff>1358900</xdr:colOff>
      <xdr:row>6</xdr:row>
      <xdr:rowOff>127000</xdr:rowOff>
    </xdr:to>
    <xdr:pic>
      <xdr:nvPicPr>
        <xdr:cNvPr id="48229" name="Bild 1">
          <a:extLst>
            <a:ext uri="{FF2B5EF4-FFF2-40B4-BE49-F238E27FC236}">
              <a16:creationId xmlns:a16="http://schemas.microsoft.com/office/drawing/2014/main" id="{DDC54BF0-9D45-FA4A-9247-69D3E0EB2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94" r="22260"/>
        <a:stretch>
          <a:fillRect/>
        </a:stretch>
      </xdr:blipFill>
      <xdr:spPr bwMode="auto">
        <a:xfrm>
          <a:off x="5168900" y="2019300"/>
          <a:ext cx="9906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1435100</xdr:colOff>
      <xdr:row>3</xdr:row>
      <xdr:rowOff>254000</xdr:rowOff>
    </xdr:from>
    <xdr:to>
      <xdr:col>2</xdr:col>
      <xdr:colOff>2362200</xdr:colOff>
      <xdr:row>6</xdr:row>
      <xdr:rowOff>127000</xdr:rowOff>
    </xdr:to>
    <xdr:pic>
      <xdr:nvPicPr>
        <xdr:cNvPr id="48230" name="Bild 2">
          <a:extLst>
            <a:ext uri="{FF2B5EF4-FFF2-40B4-BE49-F238E27FC236}">
              <a16:creationId xmlns:a16="http://schemas.microsoft.com/office/drawing/2014/main" id="{1A4CCDE8-BF8B-2641-AEA2-85536AA3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58" r="24817"/>
        <a:stretch>
          <a:fillRect/>
        </a:stretch>
      </xdr:blipFill>
      <xdr:spPr bwMode="auto">
        <a:xfrm>
          <a:off x="6235700" y="2019300"/>
          <a:ext cx="9271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609600</xdr:rowOff>
    </xdr:from>
    <xdr:to>
      <xdr:col>2</xdr:col>
      <xdr:colOff>1358900</xdr:colOff>
      <xdr:row>31</xdr:row>
      <xdr:rowOff>342900</xdr:rowOff>
    </xdr:to>
    <xdr:pic>
      <xdr:nvPicPr>
        <xdr:cNvPr id="48231" name="Bild 1">
          <a:extLst>
            <a:ext uri="{FF2B5EF4-FFF2-40B4-BE49-F238E27FC236}">
              <a16:creationId xmlns:a16="http://schemas.microsoft.com/office/drawing/2014/main" id="{83C456B0-602C-5A41-BE2C-220D1295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8249900"/>
          <a:ext cx="13589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1473200</xdr:colOff>
      <xdr:row>28</xdr:row>
      <xdr:rowOff>558800</xdr:rowOff>
    </xdr:from>
    <xdr:to>
      <xdr:col>2</xdr:col>
      <xdr:colOff>2768600</xdr:colOff>
      <xdr:row>31</xdr:row>
      <xdr:rowOff>304800</xdr:rowOff>
    </xdr:to>
    <xdr:pic>
      <xdr:nvPicPr>
        <xdr:cNvPr id="48232" name="Bild 2">
          <a:extLst>
            <a:ext uri="{FF2B5EF4-FFF2-40B4-BE49-F238E27FC236}">
              <a16:creationId xmlns:a16="http://schemas.microsoft.com/office/drawing/2014/main" id="{087C7BEA-BF95-5841-A67D-F1E97CDC8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8199100"/>
          <a:ext cx="12954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254000</xdr:colOff>
      <xdr:row>6</xdr:row>
      <xdr:rowOff>317500</xdr:rowOff>
    </xdr:from>
    <xdr:to>
      <xdr:col>2</xdr:col>
      <xdr:colOff>1422400</xdr:colOff>
      <xdr:row>9</xdr:row>
      <xdr:rowOff>546100</xdr:rowOff>
    </xdr:to>
    <xdr:pic>
      <xdr:nvPicPr>
        <xdr:cNvPr id="48233" name="Bild 5">
          <a:extLst>
            <a:ext uri="{FF2B5EF4-FFF2-40B4-BE49-F238E27FC236}">
              <a16:creationId xmlns:a16="http://schemas.microsoft.com/office/drawing/2014/main" id="{D8BC9623-4CBA-0F4C-8A70-99080F7A2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0" y="3987800"/>
          <a:ext cx="11684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6</xdr:row>
      <xdr:rowOff>304800</xdr:rowOff>
    </xdr:from>
    <xdr:to>
      <xdr:col>2</xdr:col>
      <xdr:colOff>2692400</xdr:colOff>
      <xdr:row>9</xdr:row>
      <xdr:rowOff>533400</xdr:rowOff>
    </xdr:to>
    <xdr:pic>
      <xdr:nvPicPr>
        <xdr:cNvPr id="48234" name="Bild 6">
          <a:extLst>
            <a:ext uri="{FF2B5EF4-FFF2-40B4-BE49-F238E27FC236}">
              <a16:creationId xmlns:a16="http://schemas.microsoft.com/office/drawing/2014/main" id="{8A45A789-E762-E343-8F24-978C9DFDA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975100"/>
          <a:ext cx="11684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469900</xdr:colOff>
      <xdr:row>13</xdr:row>
      <xdr:rowOff>609600</xdr:rowOff>
    </xdr:from>
    <xdr:to>
      <xdr:col>2</xdr:col>
      <xdr:colOff>1257300</xdr:colOff>
      <xdr:row>15</xdr:row>
      <xdr:rowOff>622300</xdr:rowOff>
    </xdr:to>
    <xdr:pic>
      <xdr:nvPicPr>
        <xdr:cNvPr id="48235" name="Bild 3">
          <a:extLst>
            <a:ext uri="{FF2B5EF4-FFF2-40B4-BE49-F238E27FC236}">
              <a16:creationId xmlns:a16="http://schemas.microsoft.com/office/drawing/2014/main" id="{E223BCA8-12CE-924D-8700-657CBEF8F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0" y="8724900"/>
          <a:ext cx="787400" cy="128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18</xdr:row>
      <xdr:rowOff>520700</xdr:rowOff>
    </xdr:from>
    <xdr:to>
      <xdr:col>2</xdr:col>
      <xdr:colOff>1270000</xdr:colOff>
      <xdr:row>21</xdr:row>
      <xdr:rowOff>114300</xdr:rowOff>
    </xdr:to>
    <xdr:pic>
      <xdr:nvPicPr>
        <xdr:cNvPr id="48236" name="Bild 6">
          <a:extLst>
            <a:ext uri="{FF2B5EF4-FFF2-40B4-BE49-F238E27FC236}">
              <a16:creationId xmlns:a16="http://schemas.microsoft.com/office/drawing/2014/main" id="{C6F72DAB-BEF6-5847-B42F-91B84E6C0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110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1447800</xdr:colOff>
      <xdr:row>18</xdr:row>
      <xdr:rowOff>508000</xdr:rowOff>
    </xdr:from>
    <xdr:to>
      <xdr:col>2</xdr:col>
      <xdr:colOff>2222500</xdr:colOff>
      <xdr:row>21</xdr:row>
      <xdr:rowOff>101600</xdr:rowOff>
    </xdr:to>
    <xdr:pic>
      <xdr:nvPicPr>
        <xdr:cNvPr id="48237" name="Bild 7">
          <a:extLst>
            <a:ext uri="{FF2B5EF4-FFF2-40B4-BE49-F238E27FC236}">
              <a16:creationId xmlns:a16="http://schemas.microsoft.com/office/drawing/2014/main" id="{124DD2A6-8678-A34F-A03B-7398529BD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17983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1562100</xdr:colOff>
      <xdr:row>13</xdr:row>
      <xdr:rowOff>571500</xdr:rowOff>
    </xdr:from>
    <xdr:to>
      <xdr:col>2</xdr:col>
      <xdr:colOff>2374900</xdr:colOff>
      <xdr:row>16</xdr:row>
      <xdr:rowOff>12700</xdr:rowOff>
    </xdr:to>
    <xdr:pic>
      <xdr:nvPicPr>
        <xdr:cNvPr id="48238" name="Bild 1">
          <a:extLst>
            <a:ext uri="{FF2B5EF4-FFF2-40B4-BE49-F238E27FC236}">
              <a16:creationId xmlns:a16="http://schemas.microsoft.com/office/drawing/2014/main" id="{203E8880-9550-AE4D-B12C-5A896F16A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8686800"/>
          <a:ext cx="812800" cy="134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2717800</xdr:colOff>
      <xdr:row>10</xdr:row>
      <xdr:rowOff>0</xdr:rowOff>
    </xdr:from>
    <xdr:to>
      <xdr:col>2</xdr:col>
      <xdr:colOff>787400</xdr:colOff>
      <xdr:row>13</xdr:row>
      <xdr:rowOff>38100</xdr:rowOff>
    </xdr:to>
    <xdr:pic>
      <xdr:nvPicPr>
        <xdr:cNvPr id="48239" name="Bild 21">
          <a:extLst>
            <a:ext uri="{FF2B5EF4-FFF2-40B4-BE49-F238E27FC236}">
              <a16:creationId xmlns:a16="http://schemas.microsoft.com/office/drawing/2014/main" id="{B4F913B1-5208-B044-9F42-D02E20391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6210300"/>
          <a:ext cx="10160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889000</xdr:colOff>
      <xdr:row>10</xdr:row>
      <xdr:rowOff>0</xdr:rowOff>
    </xdr:from>
    <xdr:to>
      <xdr:col>2</xdr:col>
      <xdr:colOff>1905000</xdr:colOff>
      <xdr:row>13</xdr:row>
      <xdr:rowOff>38100</xdr:rowOff>
    </xdr:to>
    <xdr:pic>
      <xdr:nvPicPr>
        <xdr:cNvPr id="48240" name="Bild 22">
          <a:extLst>
            <a:ext uri="{FF2B5EF4-FFF2-40B4-BE49-F238E27FC236}">
              <a16:creationId xmlns:a16="http://schemas.microsoft.com/office/drawing/2014/main" id="{A8BF0966-262A-F54A-9C03-0E7D8D18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600" y="6210300"/>
          <a:ext cx="10160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1981200</xdr:colOff>
      <xdr:row>10</xdr:row>
      <xdr:rowOff>0</xdr:rowOff>
    </xdr:from>
    <xdr:to>
      <xdr:col>3</xdr:col>
      <xdr:colOff>76200</xdr:colOff>
      <xdr:row>13</xdr:row>
      <xdr:rowOff>76200</xdr:rowOff>
    </xdr:to>
    <xdr:pic>
      <xdr:nvPicPr>
        <xdr:cNvPr id="48241" name="Bild 2">
          <a:extLst>
            <a:ext uri="{FF2B5EF4-FFF2-40B4-BE49-F238E27FC236}">
              <a16:creationId xmlns:a16="http://schemas.microsoft.com/office/drawing/2014/main" id="{CD0F33EC-81A8-DB47-8022-AF36CB620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6210300"/>
          <a:ext cx="9906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35</xdr:row>
      <xdr:rowOff>215900</xdr:rowOff>
    </xdr:from>
    <xdr:to>
      <xdr:col>2</xdr:col>
      <xdr:colOff>1447800</xdr:colOff>
      <xdr:row>37</xdr:row>
      <xdr:rowOff>0</xdr:rowOff>
    </xdr:to>
    <xdr:pic>
      <xdr:nvPicPr>
        <xdr:cNvPr id="48242" name="Bild 3">
          <a:extLst>
            <a:ext uri="{FF2B5EF4-FFF2-40B4-BE49-F238E27FC236}">
              <a16:creationId xmlns:a16="http://schemas.microsoft.com/office/drawing/2014/main" id="{D3D3C775-E847-6948-966C-9D1775001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1400" y="22301200"/>
          <a:ext cx="13970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1371600</xdr:colOff>
      <xdr:row>35</xdr:row>
      <xdr:rowOff>228600</xdr:rowOff>
    </xdr:from>
    <xdr:to>
      <xdr:col>2</xdr:col>
      <xdr:colOff>2781300</xdr:colOff>
      <xdr:row>36</xdr:row>
      <xdr:rowOff>609600</xdr:rowOff>
    </xdr:to>
    <xdr:pic>
      <xdr:nvPicPr>
        <xdr:cNvPr id="48243" name="Bild 4">
          <a:extLst>
            <a:ext uri="{FF2B5EF4-FFF2-40B4-BE49-F238E27FC236}">
              <a16:creationId xmlns:a16="http://schemas.microsoft.com/office/drawing/2014/main" id="{35FD643D-F95F-AF47-93D7-11A3FBA7E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2313900"/>
          <a:ext cx="14097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32</xdr:row>
      <xdr:rowOff>38100</xdr:rowOff>
    </xdr:from>
    <xdr:to>
      <xdr:col>2</xdr:col>
      <xdr:colOff>2197100</xdr:colOff>
      <xdr:row>34</xdr:row>
      <xdr:rowOff>114300</xdr:rowOff>
    </xdr:to>
    <xdr:pic>
      <xdr:nvPicPr>
        <xdr:cNvPr id="48244" name="Bild 5">
          <a:extLst>
            <a:ext uri="{FF2B5EF4-FFF2-40B4-BE49-F238E27FC236}">
              <a16:creationId xmlns:a16="http://schemas.microsoft.com/office/drawing/2014/main" id="{BFA19772-DCEF-DA43-8EFF-E1196D23A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0218400"/>
          <a:ext cx="673100" cy="134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1320800</xdr:colOff>
      <xdr:row>25</xdr:row>
      <xdr:rowOff>381000</xdr:rowOff>
    </xdr:from>
    <xdr:to>
      <xdr:col>2</xdr:col>
      <xdr:colOff>2324100</xdr:colOff>
      <xdr:row>28</xdr:row>
      <xdr:rowOff>355600</xdr:rowOff>
    </xdr:to>
    <xdr:pic>
      <xdr:nvPicPr>
        <xdr:cNvPr id="48245" name="Bild 1">
          <a:extLst>
            <a:ext uri="{FF2B5EF4-FFF2-40B4-BE49-F238E27FC236}">
              <a16:creationId xmlns:a16="http://schemas.microsoft.com/office/drawing/2014/main" id="{73BEE04B-578F-9B40-9BC2-81172485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1400" y="16116300"/>
          <a:ext cx="100330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25</xdr:row>
      <xdr:rowOff>431800</xdr:rowOff>
    </xdr:from>
    <xdr:to>
      <xdr:col>2</xdr:col>
      <xdr:colOff>1244600</xdr:colOff>
      <xdr:row>28</xdr:row>
      <xdr:rowOff>228600</xdr:rowOff>
    </xdr:to>
    <xdr:pic>
      <xdr:nvPicPr>
        <xdr:cNvPr id="48246" name="Bild 1">
          <a:extLst>
            <a:ext uri="{FF2B5EF4-FFF2-40B4-BE49-F238E27FC236}">
              <a16:creationId xmlns:a16="http://schemas.microsoft.com/office/drawing/2014/main" id="{4619AF61-61C7-9C42-B606-4ADC5D27B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6167100"/>
          <a:ext cx="93980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444500</xdr:colOff>
      <xdr:row>21</xdr:row>
      <xdr:rowOff>431800</xdr:rowOff>
    </xdr:from>
    <xdr:to>
      <xdr:col>2</xdr:col>
      <xdr:colOff>1384300</xdr:colOff>
      <xdr:row>24</xdr:row>
      <xdr:rowOff>368300</xdr:rowOff>
    </xdr:to>
    <xdr:pic>
      <xdr:nvPicPr>
        <xdr:cNvPr id="48247" name="Grafik 1">
          <a:extLst>
            <a:ext uri="{FF2B5EF4-FFF2-40B4-BE49-F238E27FC236}">
              <a16:creationId xmlns:a16="http://schemas.microsoft.com/office/drawing/2014/main" id="{34AA5811-946A-7E46-A5EC-386C1F0B8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100" y="13627100"/>
          <a:ext cx="9398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1358900</xdr:colOff>
      <xdr:row>21</xdr:row>
      <xdr:rowOff>419100</xdr:rowOff>
    </xdr:from>
    <xdr:to>
      <xdr:col>2</xdr:col>
      <xdr:colOff>2286000</xdr:colOff>
      <xdr:row>24</xdr:row>
      <xdr:rowOff>355600</xdr:rowOff>
    </xdr:to>
    <xdr:pic>
      <xdr:nvPicPr>
        <xdr:cNvPr id="48248" name="Grafik 2">
          <a:extLst>
            <a:ext uri="{FF2B5EF4-FFF2-40B4-BE49-F238E27FC236}">
              <a16:creationId xmlns:a16="http://schemas.microsoft.com/office/drawing/2014/main" id="{B5A8E2ED-E360-4F46-BF5A-0A09635D9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3614400"/>
          <a:ext cx="9271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16</xdr:row>
      <xdr:rowOff>63500</xdr:rowOff>
    </xdr:from>
    <xdr:to>
      <xdr:col>2</xdr:col>
      <xdr:colOff>1308100</xdr:colOff>
      <xdr:row>18</xdr:row>
      <xdr:rowOff>152400</xdr:rowOff>
    </xdr:to>
    <xdr:pic>
      <xdr:nvPicPr>
        <xdr:cNvPr id="48249" name="Grafik 1">
          <a:extLst>
            <a:ext uri="{FF2B5EF4-FFF2-40B4-BE49-F238E27FC236}">
              <a16:creationId xmlns:a16="http://schemas.microsoft.com/office/drawing/2014/main" id="{F96F4FB2-B44D-9647-9493-EBD351F25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300" y="10083800"/>
          <a:ext cx="7874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1600200</xdr:colOff>
      <xdr:row>16</xdr:row>
      <xdr:rowOff>76200</xdr:rowOff>
    </xdr:from>
    <xdr:to>
      <xdr:col>2</xdr:col>
      <xdr:colOff>2387600</xdr:colOff>
      <xdr:row>18</xdr:row>
      <xdr:rowOff>165100</xdr:rowOff>
    </xdr:to>
    <xdr:pic>
      <xdr:nvPicPr>
        <xdr:cNvPr id="48250" name="Grafik 2">
          <a:extLst>
            <a:ext uri="{FF2B5EF4-FFF2-40B4-BE49-F238E27FC236}">
              <a16:creationId xmlns:a16="http://schemas.microsoft.com/office/drawing/2014/main" id="{8E3099B1-2DC4-DB40-801F-288506181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0096500"/>
          <a:ext cx="7874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330200</xdr:rowOff>
    </xdr:from>
    <xdr:to>
      <xdr:col>2</xdr:col>
      <xdr:colOff>927100</xdr:colOff>
      <xdr:row>4</xdr:row>
      <xdr:rowOff>152400</xdr:rowOff>
    </xdr:to>
    <xdr:pic>
      <xdr:nvPicPr>
        <xdr:cNvPr id="49188" name="Bild 23">
          <a:extLst>
            <a:ext uri="{FF2B5EF4-FFF2-40B4-BE49-F238E27FC236}">
              <a16:creationId xmlns:a16="http://schemas.microsoft.com/office/drawing/2014/main" id="{EAE27796-C002-5B44-9BBA-2BC9F3F5A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1400" y="825500"/>
          <a:ext cx="87630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1917700</xdr:colOff>
      <xdr:row>1</xdr:row>
      <xdr:rowOff>0</xdr:rowOff>
    </xdr:from>
    <xdr:to>
      <xdr:col>2</xdr:col>
      <xdr:colOff>2857500</xdr:colOff>
      <xdr:row>3</xdr:row>
      <xdr:rowOff>88900</xdr:rowOff>
    </xdr:to>
    <xdr:pic>
      <xdr:nvPicPr>
        <xdr:cNvPr id="49189" name="Bild 1">
          <a:extLst>
            <a:ext uri="{FF2B5EF4-FFF2-40B4-BE49-F238E27FC236}">
              <a16:creationId xmlns:a16="http://schemas.microsoft.com/office/drawing/2014/main" id="{B22681A0-9326-8A4C-BC2A-C3DE3AA40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0" r="13208"/>
        <a:stretch>
          <a:fillRect/>
        </a:stretch>
      </xdr:blipFill>
      <xdr:spPr bwMode="auto">
        <a:xfrm>
          <a:off x="6718300" y="495300"/>
          <a:ext cx="9398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1016000</xdr:colOff>
      <xdr:row>1</xdr:row>
      <xdr:rowOff>381000</xdr:rowOff>
    </xdr:from>
    <xdr:to>
      <xdr:col>2</xdr:col>
      <xdr:colOff>1905000</xdr:colOff>
      <xdr:row>4</xdr:row>
      <xdr:rowOff>152400</xdr:rowOff>
    </xdr:to>
    <xdr:pic>
      <xdr:nvPicPr>
        <xdr:cNvPr id="49190" name="Bild 24">
          <a:extLst>
            <a:ext uri="{FF2B5EF4-FFF2-40B4-BE49-F238E27FC236}">
              <a16:creationId xmlns:a16="http://schemas.microsoft.com/office/drawing/2014/main" id="{3DDA7B5C-0124-0342-8975-BB35007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6600" y="876300"/>
          <a:ext cx="8890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355600</xdr:colOff>
      <xdr:row>5</xdr:row>
      <xdr:rowOff>0</xdr:rowOff>
    </xdr:from>
    <xdr:to>
      <xdr:col>2</xdr:col>
      <xdr:colOff>1219200</xdr:colOff>
      <xdr:row>7</xdr:row>
      <xdr:rowOff>482600</xdr:rowOff>
    </xdr:to>
    <xdr:pic>
      <xdr:nvPicPr>
        <xdr:cNvPr id="49193" name="Bild 2">
          <a:extLst>
            <a:ext uri="{FF2B5EF4-FFF2-40B4-BE49-F238E27FC236}">
              <a16:creationId xmlns:a16="http://schemas.microsoft.com/office/drawing/2014/main" id="{91F9101F-5909-9645-AE11-D87FF0526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4813300"/>
          <a:ext cx="8636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1778000</xdr:colOff>
      <xdr:row>5</xdr:row>
      <xdr:rowOff>0</xdr:rowOff>
    </xdr:from>
    <xdr:to>
      <xdr:col>2</xdr:col>
      <xdr:colOff>2641600</xdr:colOff>
      <xdr:row>7</xdr:row>
      <xdr:rowOff>482600</xdr:rowOff>
    </xdr:to>
    <xdr:pic>
      <xdr:nvPicPr>
        <xdr:cNvPr id="49194" name="Bild 3">
          <a:extLst>
            <a:ext uri="{FF2B5EF4-FFF2-40B4-BE49-F238E27FC236}">
              <a16:creationId xmlns:a16="http://schemas.microsoft.com/office/drawing/2014/main" id="{BA83CF4F-E637-7948-87FE-AD694870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8600" y="4813300"/>
          <a:ext cx="8636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2933700</xdr:colOff>
      <xdr:row>7</xdr:row>
      <xdr:rowOff>596900</xdr:rowOff>
    </xdr:from>
    <xdr:to>
      <xdr:col>2</xdr:col>
      <xdr:colOff>1409700</xdr:colOff>
      <xdr:row>10</xdr:row>
      <xdr:rowOff>114300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2339CBA-00F1-2E4F-8776-46960C4D5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87900" y="68072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2</xdr:col>
      <xdr:colOff>1435100</xdr:colOff>
      <xdr:row>7</xdr:row>
      <xdr:rowOff>596900</xdr:rowOff>
    </xdr:from>
    <xdr:to>
      <xdr:col>2</xdr:col>
      <xdr:colOff>2844800</xdr:colOff>
      <xdr:row>10</xdr:row>
      <xdr:rowOff>127000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3FB151A-60C0-DE49-9C1F-3F9623D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35700" y="6807200"/>
          <a:ext cx="1409700" cy="14351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10</xdr:row>
      <xdr:rowOff>152400</xdr:rowOff>
    </xdr:from>
    <xdr:to>
      <xdr:col>2</xdr:col>
      <xdr:colOff>2133600</xdr:colOff>
      <xdr:row>12</xdr:row>
      <xdr:rowOff>317500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432084B4-707E-CE45-854E-24E851D9D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24500" y="8267700"/>
          <a:ext cx="1409700" cy="1435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4</xdr:row>
      <xdr:rowOff>114300</xdr:rowOff>
    </xdr:from>
    <xdr:to>
      <xdr:col>2</xdr:col>
      <xdr:colOff>1498600</xdr:colOff>
      <xdr:row>6</xdr:row>
      <xdr:rowOff>304800</xdr:rowOff>
    </xdr:to>
    <xdr:pic>
      <xdr:nvPicPr>
        <xdr:cNvPr id="50208" name="Bild 16">
          <a:extLst>
            <a:ext uri="{FF2B5EF4-FFF2-40B4-BE49-F238E27FC236}">
              <a16:creationId xmlns:a16="http://schemas.microsoft.com/office/drawing/2014/main" id="{66BAD94C-05D2-A24E-B5D0-09F2C7EB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514600"/>
          <a:ext cx="146050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1422400</xdr:colOff>
      <xdr:row>4</xdr:row>
      <xdr:rowOff>114300</xdr:rowOff>
    </xdr:from>
    <xdr:to>
      <xdr:col>2</xdr:col>
      <xdr:colOff>2882900</xdr:colOff>
      <xdr:row>6</xdr:row>
      <xdr:rowOff>304800</xdr:rowOff>
    </xdr:to>
    <xdr:pic>
      <xdr:nvPicPr>
        <xdr:cNvPr id="50209" name="Bild 17">
          <a:extLst>
            <a:ext uri="{FF2B5EF4-FFF2-40B4-BE49-F238E27FC236}">
              <a16:creationId xmlns:a16="http://schemas.microsoft.com/office/drawing/2014/main" id="{9AA6CB88-1B6B-F149-A7AC-C4E01F29F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2514600"/>
          <a:ext cx="146050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</xdr:row>
      <xdr:rowOff>215900</xdr:rowOff>
    </xdr:from>
    <xdr:to>
      <xdr:col>2</xdr:col>
      <xdr:colOff>1562100</xdr:colOff>
      <xdr:row>3</xdr:row>
      <xdr:rowOff>469900</xdr:rowOff>
    </xdr:to>
    <xdr:pic>
      <xdr:nvPicPr>
        <xdr:cNvPr id="50210" name="Bild 19">
          <a:extLst>
            <a:ext uri="{FF2B5EF4-FFF2-40B4-BE49-F238E27FC236}">
              <a16:creationId xmlns:a16="http://schemas.microsoft.com/office/drawing/2014/main" id="{31AD2A93-F549-2B4C-AAA5-DE5AE067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711200"/>
          <a:ext cx="152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1371600</xdr:colOff>
      <xdr:row>1</xdr:row>
      <xdr:rowOff>228600</xdr:rowOff>
    </xdr:from>
    <xdr:to>
      <xdr:col>3</xdr:col>
      <xdr:colOff>0</xdr:colOff>
      <xdr:row>3</xdr:row>
      <xdr:rowOff>482600</xdr:rowOff>
    </xdr:to>
    <xdr:pic>
      <xdr:nvPicPr>
        <xdr:cNvPr id="50211" name="Bild 20">
          <a:extLst>
            <a:ext uri="{FF2B5EF4-FFF2-40B4-BE49-F238E27FC236}">
              <a16:creationId xmlns:a16="http://schemas.microsoft.com/office/drawing/2014/main" id="{8C6B6F95-23B9-2E43-9EE2-F225F16F6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723900"/>
          <a:ext cx="152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6</xdr:row>
      <xdr:rowOff>381000</xdr:rowOff>
    </xdr:from>
    <xdr:to>
      <xdr:col>2</xdr:col>
      <xdr:colOff>2159000</xdr:colOff>
      <xdr:row>8</xdr:row>
      <xdr:rowOff>457200</xdr:rowOff>
    </xdr:to>
    <xdr:pic>
      <xdr:nvPicPr>
        <xdr:cNvPr id="50212" name="Bild 1">
          <a:extLst>
            <a:ext uri="{FF2B5EF4-FFF2-40B4-BE49-F238E27FC236}">
              <a16:creationId xmlns:a16="http://schemas.microsoft.com/office/drawing/2014/main" id="{0F22F4F0-4DED-6940-B29E-9AB878F6E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4051300"/>
          <a:ext cx="1473200" cy="134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279400</xdr:colOff>
      <xdr:row>8</xdr:row>
      <xdr:rowOff>609600</xdr:rowOff>
    </xdr:from>
    <xdr:to>
      <xdr:col>2</xdr:col>
      <xdr:colOff>1409700</xdr:colOff>
      <xdr:row>11</xdr:row>
      <xdr:rowOff>558800</xdr:rowOff>
    </xdr:to>
    <xdr:pic>
      <xdr:nvPicPr>
        <xdr:cNvPr id="50213" name="Bild 14">
          <a:extLst>
            <a:ext uri="{FF2B5EF4-FFF2-40B4-BE49-F238E27FC236}">
              <a16:creationId xmlns:a16="http://schemas.microsoft.com/office/drawing/2014/main" id="{4D2C8B24-5FBF-964C-9B2A-3918C258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5549900"/>
          <a:ext cx="1130300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1498600</xdr:colOff>
      <xdr:row>8</xdr:row>
      <xdr:rowOff>609600</xdr:rowOff>
    </xdr:from>
    <xdr:to>
      <xdr:col>2</xdr:col>
      <xdr:colOff>2705100</xdr:colOff>
      <xdr:row>11</xdr:row>
      <xdr:rowOff>558800</xdr:rowOff>
    </xdr:to>
    <xdr:pic>
      <xdr:nvPicPr>
        <xdr:cNvPr id="50214" name="Bild 15">
          <a:extLst>
            <a:ext uri="{FF2B5EF4-FFF2-40B4-BE49-F238E27FC236}">
              <a16:creationId xmlns:a16="http://schemas.microsoft.com/office/drawing/2014/main" id="{C0690D52-4EF7-9141-85D7-B40E3B9A9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5549900"/>
          <a:ext cx="1206500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2768600</xdr:colOff>
      <xdr:row>8</xdr:row>
      <xdr:rowOff>571500</xdr:rowOff>
    </xdr:from>
    <xdr:to>
      <xdr:col>3</xdr:col>
      <xdr:colOff>584200</xdr:colOff>
      <xdr:row>11</xdr:row>
      <xdr:rowOff>609600</xdr:rowOff>
    </xdr:to>
    <xdr:pic>
      <xdr:nvPicPr>
        <xdr:cNvPr id="50215" name="Bild 1">
          <a:extLst>
            <a:ext uri="{FF2B5EF4-FFF2-40B4-BE49-F238E27FC236}">
              <a16:creationId xmlns:a16="http://schemas.microsoft.com/office/drawing/2014/main" id="{BCD2D666-8804-1040-B10C-D89AE94E1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9200" y="5511800"/>
          <a:ext cx="7112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2603500</xdr:colOff>
      <xdr:row>1</xdr:row>
      <xdr:rowOff>25400</xdr:rowOff>
    </xdr:from>
    <xdr:ext cx="1168400" cy="1943100"/>
    <xdr:pic>
      <xdr:nvPicPr>
        <xdr:cNvPr id="2" name="Grafik 24">
          <a:extLst>
            <a:ext uri="{FF2B5EF4-FFF2-40B4-BE49-F238E27FC236}">
              <a16:creationId xmlns:a16="http://schemas.microsoft.com/office/drawing/2014/main" id="{31D272F9-8530-4243-B362-2D96F09D8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228600"/>
          <a:ext cx="11684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723900</xdr:colOff>
      <xdr:row>1</xdr:row>
      <xdr:rowOff>25400</xdr:rowOff>
    </xdr:from>
    <xdr:ext cx="1168400" cy="1943100"/>
    <xdr:pic>
      <xdr:nvPicPr>
        <xdr:cNvPr id="3" name="Grafik 25">
          <a:extLst>
            <a:ext uri="{FF2B5EF4-FFF2-40B4-BE49-F238E27FC236}">
              <a16:creationId xmlns:a16="http://schemas.microsoft.com/office/drawing/2014/main" id="{2B20F062-1BDB-C048-8D2A-2FEEBC962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228600"/>
          <a:ext cx="11684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1828800</xdr:colOff>
      <xdr:row>1</xdr:row>
      <xdr:rowOff>25400</xdr:rowOff>
    </xdr:from>
    <xdr:ext cx="1168400" cy="1943100"/>
    <xdr:pic>
      <xdr:nvPicPr>
        <xdr:cNvPr id="4" name="Grafik 26">
          <a:extLst>
            <a:ext uri="{FF2B5EF4-FFF2-40B4-BE49-F238E27FC236}">
              <a16:creationId xmlns:a16="http://schemas.microsoft.com/office/drawing/2014/main" id="{7623E37F-92AD-8D43-BBD5-2DAFAE216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8600"/>
          <a:ext cx="11684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736600</xdr:colOff>
      <xdr:row>4</xdr:row>
      <xdr:rowOff>279400</xdr:rowOff>
    </xdr:from>
    <xdr:ext cx="1346200" cy="1689100"/>
    <xdr:pic>
      <xdr:nvPicPr>
        <xdr:cNvPr id="5" name="Grafik 33">
          <a:extLst>
            <a:ext uri="{FF2B5EF4-FFF2-40B4-BE49-F238E27FC236}">
              <a16:creationId xmlns:a16="http://schemas.microsoft.com/office/drawing/2014/main" id="{AB10F845-3073-9A47-AFA9-8B1BC628B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600" y="1016000"/>
          <a:ext cx="134620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101600</xdr:colOff>
      <xdr:row>14</xdr:row>
      <xdr:rowOff>0</xdr:rowOff>
    </xdr:from>
    <xdr:ext cx="1130300" cy="1409700"/>
    <xdr:pic>
      <xdr:nvPicPr>
        <xdr:cNvPr id="6" name="Bild 3">
          <a:extLst>
            <a:ext uri="{FF2B5EF4-FFF2-40B4-BE49-F238E27FC236}">
              <a16:creationId xmlns:a16="http://schemas.microsoft.com/office/drawing/2014/main" id="{F6752984-7D5C-2143-A12F-B68E5205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844800"/>
          <a:ext cx="1130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482600</xdr:colOff>
      <xdr:row>10</xdr:row>
      <xdr:rowOff>546100</xdr:rowOff>
    </xdr:from>
    <xdr:ext cx="1028700" cy="1714500"/>
    <xdr:pic>
      <xdr:nvPicPr>
        <xdr:cNvPr id="7" name="Bild 4">
          <a:extLst>
            <a:ext uri="{FF2B5EF4-FFF2-40B4-BE49-F238E27FC236}">
              <a16:creationId xmlns:a16="http://schemas.microsoft.com/office/drawing/2014/main" id="{73B02095-066C-9647-B854-4B310F792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2235200"/>
          <a:ext cx="10287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1511300</xdr:colOff>
      <xdr:row>10</xdr:row>
      <xdr:rowOff>546100</xdr:rowOff>
    </xdr:from>
    <xdr:ext cx="1028700" cy="1714500"/>
    <xdr:pic>
      <xdr:nvPicPr>
        <xdr:cNvPr id="8" name="Bild 5">
          <a:extLst>
            <a:ext uri="{FF2B5EF4-FFF2-40B4-BE49-F238E27FC236}">
              <a16:creationId xmlns:a16="http://schemas.microsoft.com/office/drawing/2014/main" id="{40E5666A-0B62-724B-AE23-0ABAB6A0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35200"/>
          <a:ext cx="10287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469900</xdr:colOff>
      <xdr:row>20</xdr:row>
      <xdr:rowOff>469900</xdr:rowOff>
    </xdr:from>
    <xdr:ext cx="876300" cy="1676400"/>
    <xdr:pic>
      <xdr:nvPicPr>
        <xdr:cNvPr id="9" name="Bild 8">
          <a:extLst>
            <a:ext uri="{FF2B5EF4-FFF2-40B4-BE49-F238E27FC236}">
              <a16:creationId xmlns:a16="http://schemas.microsoft.com/office/drawing/2014/main" id="{328D330D-EBE8-8A47-AFB7-1CC94617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900" y="4267200"/>
          <a:ext cx="8763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1498600</xdr:colOff>
      <xdr:row>20</xdr:row>
      <xdr:rowOff>469900</xdr:rowOff>
    </xdr:from>
    <xdr:ext cx="876300" cy="1676400"/>
    <xdr:pic>
      <xdr:nvPicPr>
        <xdr:cNvPr id="10" name="Bild 9">
          <a:extLst>
            <a:ext uri="{FF2B5EF4-FFF2-40B4-BE49-F238E27FC236}">
              <a16:creationId xmlns:a16="http://schemas.microsoft.com/office/drawing/2014/main" id="{012350F7-DFA0-3C4A-B6BD-6D6FE8676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267200"/>
          <a:ext cx="8763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38100</xdr:colOff>
      <xdr:row>8</xdr:row>
      <xdr:rowOff>114300</xdr:rowOff>
    </xdr:from>
    <xdr:ext cx="825500" cy="1473200"/>
    <xdr:pic>
      <xdr:nvPicPr>
        <xdr:cNvPr id="11" name="Bild 4">
          <a:extLst>
            <a:ext uri="{FF2B5EF4-FFF2-40B4-BE49-F238E27FC236}">
              <a16:creationId xmlns:a16="http://schemas.microsoft.com/office/drawing/2014/main" id="{1562245A-2AA9-F64A-B4FC-7B32C860D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739900"/>
          <a:ext cx="82550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1130300</xdr:colOff>
      <xdr:row>8</xdr:row>
      <xdr:rowOff>114300</xdr:rowOff>
    </xdr:from>
    <xdr:ext cx="812800" cy="1473200"/>
    <xdr:pic>
      <xdr:nvPicPr>
        <xdr:cNvPr id="12" name="Bild 5">
          <a:extLst>
            <a:ext uri="{FF2B5EF4-FFF2-40B4-BE49-F238E27FC236}">
              <a16:creationId xmlns:a16="http://schemas.microsoft.com/office/drawing/2014/main" id="{82D58403-FF25-9144-AEB2-CF52AF262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39900"/>
          <a:ext cx="81280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2006600</xdr:colOff>
      <xdr:row>8</xdr:row>
      <xdr:rowOff>127000</xdr:rowOff>
    </xdr:from>
    <xdr:ext cx="825500" cy="1473200"/>
    <xdr:pic>
      <xdr:nvPicPr>
        <xdr:cNvPr id="13" name="Bild 6">
          <a:extLst>
            <a:ext uri="{FF2B5EF4-FFF2-40B4-BE49-F238E27FC236}">
              <a16:creationId xmlns:a16="http://schemas.microsoft.com/office/drawing/2014/main" id="{691C9452-63A8-0541-8A41-0D0E82B7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52600"/>
          <a:ext cx="82550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1549400</xdr:colOff>
      <xdr:row>13</xdr:row>
      <xdr:rowOff>571500</xdr:rowOff>
    </xdr:from>
    <xdr:ext cx="1117600" cy="1651000"/>
    <xdr:pic>
      <xdr:nvPicPr>
        <xdr:cNvPr id="14" name="Bild 1">
          <a:extLst>
            <a:ext uri="{FF2B5EF4-FFF2-40B4-BE49-F238E27FC236}">
              <a16:creationId xmlns:a16="http://schemas.microsoft.com/office/drawing/2014/main" id="{67C6A4BF-7AFC-8843-8423-FDE375F0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844800"/>
          <a:ext cx="11176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88900</xdr:colOff>
      <xdr:row>16</xdr:row>
      <xdr:rowOff>596900</xdr:rowOff>
    </xdr:from>
    <xdr:ext cx="1346200" cy="2095500"/>
    <xdr:pic>
      <xdr:nvPicPr>
        <xdr:cNvPr id="15" name="Bild 3">
          <a:extLst>
            <a:ext uri="{FF2B5EF4-FFF2-40B4-BE49-F238E27FC236}">
              <a16:creationId xmlns:a16="http://schemas.microsoft.com/office/drawing/2014/main" id="{D6E1D5FA-969E-B846-9206-0F78DF22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3454400"/>
          <a:ext cx="13462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1511300</xdr:colOff>
      <xdr:row>16</xdr:row>
      <xdr:rowOff>596900</xdr:rowOff>
    </xdr:from>
    <xdr:ext cx="1384300" cy="2108200"/>
    <xdr:pic>
      <xdr:nvPicPr>
        <xdr:cNvPr id="16" name="Bild 4">
          <a:extLst>
            <a:ext uri="{FF2B5EF4-FFF2-40B4-BE49-F238E27FC236}">
              <a16:creationId xmlns:a16="http://schemas.microsoft.com/office/drawing/2014/main" id="{5FEA77D2-E740-B64C-A8E7-F6D484E1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454400"/>
          <a:ext cx="1384300" cy="210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342900</xdr:colOff>
      <xdr:row>52</xdr:row>
      <xdr:rowOff>72036</xdr:rowOff>
    </xdr:from>
    <xdr:ext cx="927100" cy="1261464"/>
    <xdr:pic>
      <xdr:nvPicPr>
        <xdr:cNvPr id="17" name="Grafik 16">
          <a:extLst>
            <a:ext uri="{FF2B5EF4-FFF2-40B4-BE49-F238E27FC236}">
              <a16:creationId xmlns:a16="http://schemas.microsoft.com/office/drawing/2014/main" id="{62FD83B3-1B68-F14D-A630-68C6DDD2E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93900" y="10638436"/>
          <a:ext cx="927100" cy="1261464"/>
        </a:xfrm>
        <a:prstGeom prst="rect">
          <a:avLst/>
        </a:prstGeom>
      </xdr:spPr>
    </xdr:pic>
    <xdr:clientData/>
  </xdr:oneCellAnchor>
  <xdr:oneCellAnchor>
    <xdr:from>
      <xdr:col>2</xdr:col>
      <xdr:colOff>463038</xdr:colOff>
      <xdr:row>49</xdr:row>
      <xdr:rowOff>292100</xdr:rowOff>
    </xdr:from>
    <xdr:ext cx="833897" cy="1498600"/>
    <xdr:pic>
      <xdr:nvPicPr>
        <xdr:cNvPr id="18" name="Grafik 17">
          <a:extLst>
            <a:ext uri="{FF2B5EF4-FFF2-40B4-BE49-F238E27FC236}">
              <a16:creationId xmlns:a16="http://schemas.microsoft.com/office/drawing/2014/main" id="{B185BB8A-3FBD-E040-AC04-F37DB589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14038" y="10160000"/>
          <a:ext cx="833897" cy="1498600"/>
        </a:xfrm>
        <a:prstGeom prst="rect">
          <a:avLst/>
        </a:prstGeom>
      </xdr:spPr>
    </xdr:pic>
    <xdr:clientData/>
  </xdr:oneCellAnchor>
  <xdr:oneCellAnchor>
    <xdr:from>
      <xdr:col>2</xdr:col>
      <xdr:colOff>1578026</xdr:colOff>
      <xdr:row>49</xdr:row>
      <xdr:rowOff>304800</xdr:rowOff>
    </xdr:from>
    <xdr:ext cx="815770" cy="1498600"/>
    <xdr:pic>
      <xdr:nvPicPr>
        <xdr:cNvPr id="19" name="Grafik 18">
          <a:extLst>
            <a:ext uri="{FF2B5EF4-FFF2-40B4-BE49-F238E27FC236}">
              <a16:creationId xmlns:a16="http://schemas.microsoft.com/office/drawing/2014/main" id="{852347FA-7DF5-6144-AE0E-D03DC25B0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9726" y="10160000"/>
          <a:ext cx="815770" cy="149860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44</xdr:row>
      <xdr:rowOff>617940</xdr:rowOff>
    </xdr:from>
    <xdr:ext cx="1028699" cy="1274359"/>
    <xdr:pic>
      <xdr:nvPicPr>
        <xdr:cNvPr id="20" name="Grafik 19">
          <a:extLst>
            <a:ext uri="{FF2B5EF4-FFF2-40B4-BE49-F238E27FC236}">
              <a16:creationId xmlns:a16="http://schemas.microsoft.com/office/drawing/2014/main" id="{2E4C24BC-50F8-DA44-B1A8-C5648F024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93900" y="9139640"/>
          <a:ext cx="1028699" cy="1274359"/>
        </a:xfrm>
        <a:prstGeom prst="rect">
          <a:avLst/>
        </a:prstGeom>
      </xdr:spPr>
    </xdr:pic>
    <xdr:clientData/>
  </xdr:oneCellAnchor>
  <xdr:oneCellAnchor>
    <xdr:from>
      <xdr:col>2</xdr:col>
      <xdr:colOff>1041400</xdr:colOff>
      <xdr:row>47</xdr:row>
      <xdr:rowOff>139700</xdr:rowOff>
    </xdr:from>
    <xdr:ext cx="792749" cy="1511300"/>
    <xdr:pic>
      <xdr:nvPicPr>
        <xdr:cNvPr id="21" name="Grafik 20">
          <a:extLst>
            <a:ext uri="{FF2B5EF4-FFF2-40B4-BE49-F238E27FC236}">
              <a16:creationId xmlns:a16="http://schemas.microsoft.com/office/drawing/2014/main" id="{4FDBF833-F92B-2941-A6F8-7D0845C8F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76500" y="9690100"/>
          <a:ext cx="792749" cy="1511300"/>
        </a:xfrm>
        <a:prstGeom prst="rect">
          <a:avLst/>
        </a:prstGeom>
      </xdr:spPr>
    </xdr:pic>
    <xdr:clientData/>
  </xdr:oneCellAnchor>
  <xdr:oneCellAnchor>
    <xdr:from>
      <xdr:col>2</xdr:col>
      <xdr:colOff>1625600</xdr:colOff>
      <xdr:row>44</xdr:row>
      <xdr:rowOff>622300</xdr:rowOff>
    </xdr:from>
    <xdr:ext cx="998051" cy="1270000"/>
    <xdr:pic>
      <xdr:nvPicPr>
        <xdr:cNvPr id="22" name="Grafik 21">
          <a:extLst>
            <a:ext uri="{FF2B5EF4-FFF2-40B4-BE49-F238E27FC236}">
              <a16:creationId xmlns:a16="http://schemas.microsoft.com/office/drawing/2014/main" id="{9C0FA23B-D42F-754D-BD7A-4D510BEBB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76500" y="9144000"/>
          <a:ext cx="998051" cy="1270000"/>
        </a:xfrm>
        <a:prstGeom prst="rect">
          <a:avLst/>
        </a:prstGeom>
      </xdr:spPr>
    </xdr:pic>
    <xdr:clientData/>
  </xdr:oneCellAnchor>
  <xdr:oneCellAnchor>
    <xdr:from>
      <xdr:col>2</xdr:col>
      <xdr:colOff>1473200</xdr:colOff>
      <xdr:row>52</xdr:row>
      <xdr:rowOff>88900</xdr:rowOff>
    </xdr:from>
    <xdr:ext cx="901383" cy="1295400"/>
    <xdr:pic>
      <xdr:nvPicPr>
        <xdr:cNvPr id="23" name="Grafik 22">
          <a:extLst>
            <a:ext uri="{FF2B5EF4-FFF2-40B4-BE49-F238E27FC236}">
              <a16:creationId xmlns:a16="http://schemas.microsoft.com/office/drawing/2014/main" id="{030883D4-6CF3-5549-BBC9-C61613A6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76500" y="10655300"/>
          <a:ext cx="901383" cy="1295400"/>
        </a:xfrm>
        <a:prstGeom prst="rect">
          <a:avLst/>
        </a:prstGeom>
      </xdr:spPr>
    </xdr:pic>
    <xdr:clientData/>
  </xdr:oneCellAnchor>
  <xdr:oneCellAnchor>
    <xdr:from>
      <xdr:col>2</xdr:col>
      <xdr:colOff>1714500</xdr:colOff>
      <xdr:row>38</xdr:row>
      <xdr:rowOff>190500</xdr:rowOff>
    </xdr:from>
    <xdr:ext cx="757050" cy="1244600"/>
    <xdr:pic>
      <xdr:nvPicPr>
        <xdr:cNvPr id="24" name="Grafik 23">
          <a:extLst>
            <a:ext uri="{FF2B5EF4-FFF2-40B4-BE49-F238E27FC236}">
              <a16:creationId xmlns:a16="http://schemas.microsoft.com/office/drawing/2014/main" id="{4FD375C6-BE96-7244-9893-C919D281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76500" y="7912100"/>
          <a:ext cx="757050" cy="1244600"/>
        </a:xfrm>
        <a:prstGeom prst="rect">
          <a:avLst/>
        </a:prstGeom>
      </xdr:spPr>
    </xdr:pic>
    <xdr:clientData/>
  </xdr:oneCellAnchor>
  <xdr:oneCellAnchor>
    <xdr:from>
      <xdr:col>2</xdr:col>
      <xdr:colOff>317500</xdr:colOff>
      <xdr:row>38</xdr:row>
      <xdr:rowOff>190500</xdr:rowOff>
    </xdr:from>
    <xdr:ext cx="798619" cy="1244600"/>
    <xdr:pic>
      <xdr:nvPicPr>
        <xdr:cNvPr id="25" name="Grafik 24">
          <a:extLst>
            <a:ext uri="{FF2B5EF4-FFF2-40B4-BE49-F238E27FC236}">
              <a16:creationId xmlns:a16="http://schemas.microsoft.com/office/drawing/2014/main" id="{61397B07-A872-0441-8669-FAA31EEB2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68500" y="7912100"/>
          <a:ext cx="798619" cy="1244600"/>
        </a:xfrm>
        <a:prstGeom prst="rect">
          <a:avLst/>
        </a:prstGeom>
      </xdr:spPr>
    </xdr:pic>
    <xdr:clientData/>
  </xdr:oneCellAnchor>
  <xdr:oneCellAnchor>
    <xdr:from>
      <xdr:col>2</xdr:col>
      <xdr:colOff>406401</xdr:colOff>
      <xdr:row>40</xdr:row>
      <xdr:rowOff>304476</xdr:rowOff>
    </xdr:from>
    <xdr:ext cx="706640" cy="1130623"/>
    <xdr:pic>
      <xdr:nvPicPr>
        <xdr:cNvPr id="26" name="Grafik 25">
          <a:extLst>
            <a:ext uri="{FF2B5EF4-FFF2-40B4-BE49-F238E27FC236}">
              <a16:creationId xmlns:a16="http://schemas.microsoft.com/office/drawing/2014/main" id="{B650ECC8-717A-244A-A040-4CA4A9D9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57401" y="8330876"/>
          <a:ext cx="706640" cy="1130623"/>
        </a:xfrm>
        <a:prstGeom prst="rect">
          <a:avLst/>
        </a:prstGeom>
      </xdr:spPr>
    </xdr:pic>
    <xdr:clientData/>
  </xdr:oneCellAnchor>
  <xdr:oneCellAnchor>
    <xdr:from>
      <xdr:col>2</xdr:col>
      <xdr:colOff>1752600</xdr:colOff>
      <xdr:row>40</xdr:row>
      <xdr:rowOff>317500</xdr:rowOff>
    </xdr:from>
    <xdr:ext cx="740832" cy="1142999"/>
    <xdr:pic>
      <xdr:nvPicPr>
        <xdr:cNvPr id="27" name="Grafik 26">
          <a:extLst>
            <a:ext uri="{FF2B5EF4-FFF2-40B4-BE49-F238E27FC236}">
              <a16:creationId xmlns:a16="http://schemas.microsoft.com/office/drawing/2014/main" id="{88D3D5A9-A314-614D-AB1E-6046C0180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76500" y="8331200"/>
          <a:ext cx="740832" cy="1142999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42</xdr:row>
      <xdr:rowOff>193984</xdr:rowOff>
    </xdr:from>
    <xdr:ext cx="834572" cy="1317315"/>
    <xdr:pic>
      <xdr:nvPicPr>
        <xdr:cNvPr id="28" name="Grafik 27">
          <a:extLst>
            <a:ext uri="{FF2B5EF4-FFF2-40B4-BE49-F238E27FC236}">
              <a16:creationId xmlns:a16="http://schemas.microsoft.com/office/drawing/2014/main" id="{36E765A9-3F85-FF4D-BAC4-E06A78E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55800" y="8728384"/>
          <a:ext cx="834572" cy="1317315"/>
        </a:xfrm>
        <a:prstGeom prst="rect">
          <a:avLst/>
        </a:prstGeom>
      </xdr:spPr>
    </xdr:pic>
    <xdr:clientData/>
  </xdr:oneCellAnchor>
  <xdr:oneCellAnchor>
    <xdr:from>
      <xdr:col>2</xdr:col>
      <xdr:colOff>1663700</xdr:colOff>
      <xdr:row>42</xdr:row>
      <xdr:rowOff>203200</xdr:rowOff>
    </xdr:from>
    <xdr:ext cx="823444" cy="1308100"/>
    <xdr:pic>
      <xdr:nvPicPr>
        <xdr:cNvPr id="29" name="Grafik 28">
          <a:extLst>
            <a:ext uri="{FF2B5EF4-FFF2-40B4-BE49-F238E27FC236}">
              <a16:creationId xmlns:a16="http://schemas.microsoft.com/office/drawing/2014/main" id="{EDBD2000-EF7F-274A-93EC-EEFA60E5E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76500" y="8737600"/>
          <a:ext cx="823444" cy="1308100"/>
        </a:xfrm>
        <a:prstGeom prst="rect">
          <a:avLst/>
        </a:prstGeom>
      </xdr:spPr>
    </xdr:pic>
    <xdr:clientData/>
  </xdr:oneCellAnchor>
  <xdr:oneCellAnchor>
    <xdr:from>
      <xdr:col>2</xdr:col>
      <xdr:colOff>241300</xdr:colOff>
      <xdr:row>26</xdr:row>
      <xdr:rowOff>622300</xdr:rowOff>
    </xdr:from>
    <xdr:ext cx="1030335" cy="1460500"/>
    <xdr:pic>
      <xdr:nvPicPr>
        <xdr:cNvPr id="30" name="Grafik 29">
          <a:extLst>
            <a:ext uri="{FF2B5EF4-FFF2-40B4-BE49-F238E27FC236}">
              <a16:creationId xmlns:a16="http://schemas.microsoft.com/office/drawing/2014/main" id="{F9C6F5F5-38A9-CF49-A595-C94FED7D1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92300" y="5486400"/>
          <a:ext cx="1030335" cy="1460500"/>
        </a:xfrm>
        <a:prstGeom prst="rect">
          <a:avLst/>
        </a:prstGeom>
      </xdr:spPr>
    </xdr:pic>
    <xdr:clientData/>
  </xdr:oneCellAnchor>
  <xdr:oneCellAnchor>
    <xdr:from>
      <xdr:col>2</xdr:col>
      <xdr:colOff>1587500</xdr:colOff>
      <xdr:row>27</xdr:row>
      <xdr:rowOff>50800</xdr:rowOff>
    </xdr:from>
    <xdr:ext cx="993537" cy="1460500"/>
    <xdr:pic>
      <xdr:nvPicPr>
        <xdr:cNvPr id="31" name="Grafik 30">
          <a:extLst>
            <a:ext uri="{FF2B5EF4-FFF2-40B4-BE49-F238E27FC236}">
              <a16:creationId xmlns:a16="http://schemas.microsoft.com/office/drawing/2014/main" id="{5371404A-0032-C841-B573-4B70D876C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76500" y="5537200"/>
          <a:ext cx="993537" cy="1460500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29</xdr:row>
      <xdr:rowOff>355600</xdr:rowOff>
    </xdr:from>
    <xdr:ext cx="908554" cy="1460500"/>
    <xdr:pic>
      <xdr:nvPicPr>
        <xdr:cNvPr id="32" name="Grafik 31">
          <a:extLst>
            <a:ext uri="{FF2B5EF4-FFF2-40B4-BE49-F238E27FC236}">
              <a16:creationId xmlns:a16="http://schemas.microsoft.com/office/drawing/2014/main" id="{74A17963-BD6A-2E4E-BE50-ED4911BB9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17700" y="6096000"/>
          <a:ext cx="908554" cy="1460500"/>
        </a:xfrm>
        <a:prstGeom prst="rect">
          <a:avLst/>
        </a:prstGeom>
      </xdr:spPr>
    </xdr:pic>
    <xdr:clientData/>
  </xdr:oneCellAnchor>
  <xdr:oneCellAnchor>
    <xdr:from>
      <xdr:col>2</xdr:col>
      <xdr:colOff>1625600</xdr:colOff>
      <xdr:row>29</xdr:row>
      <xdr:rowOff>330200</xdr:rowOff>
    </xdr:from>
    <xdr:ext cx="746933" cy="1473200"/>
    <xdr:pic>
      <xdr:nvPicPr>
        <xdr:cNvPr id="33" name="Grafik 32">
          <a:extLst>
            <a:ext uri="{FF2B5EF4-FFF2-40B4-BE49-F238E27FC236}">
              <a16:creationId xmlns:a16="http://schemas.microsoft.com/office/drawing/2014/main" id="{353BC8C8-A51F-574A-A80A-BAFB45E6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76500" y="6096000"/>
          <a:ext cx="746933" cy="1473200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55</xdr:row>
      <xdr:rowOff>0</xdr:rowOff>
    </xdr:from>
    <xdr:ext cx="1112441" cy="1452984"/>
    <xdr:pic>
      <xdr:nvPicPr>
        <xdr:cNvPr id="34" name="Grafik 33">
          <a:extLst>
            <a:ext uri="{FF2B5EF4-FFF2-40B4-BE49-F238E27FC236}">
              <a16:creationId xmlns:a16="http://schemas.microsoft.com/office/drawing/2014/main" id="{CF991F0C-68B9-3D46-9EAF-76481C71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65300" y="11176000"/>
          <a:ext cx="1112441" cy="1452984"/>
        </a:xfrm>
        <a:prstGeom prst="rect">
          <a:avLst/>
        </a:prstGeom>
      </xdr:spPr>
    </xdr:pic>
    <xdr:clientData/>
  </xdr:oneCellAnchor>
  <xdr:oneCellAnchor>
    <xdr:from>
      <xdr:col>2</xdr:col>
      <xdr:colOff>1397000</xdr:colOff>
      <xdr:row>55</xdr:row>
      <xdr:rowOff>0</xdr:rowOff>
    </xdr:from>
    <xdr:ext cx="1017868" cy="1384300"/>
    <xdr:pic>
      <xdr:nvPicPr>
        <xdr:cNvPr id="35" name="Grafik 34">
          <a:extLst>
            <a:ext uri="{FF2B5EF4-FFF2-40B4-BE49-F238E27FC236}">
              <a16:creationId xmlns:a16="http://schemas.microsoft.com/office/drawing/2014/main" id="{99C8AC1C-2632-4148-B8BC-2D6321BF5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76500" y="11176000"/>
          <a:ext cx="1017868" cy="1384300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57</xdr:row>
      <xdr:rowOff>266700</xdr:rowOff>
    </xdr:from>
    <xdr:ext cx="1324254" cy="1689100"/>
    <xdr:pic>
      <xdr:nvPicPr>
        <xdr:cNvPr id="36" name="Grafik 35">
          <a:extLst>
            <a:ext uri="{FF2B5EF4-FFF2-40B4-BE49-F238E27FC236}">
              <a16:creationId xmlns:a16="http://schemas.microsoft.com/office/drawing/2014/main" id="{CC69F484-512F-3B41-88DB-CC98D0807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41500" y="11785600"/>
          <a:ext cx="1324254" cy="1689100"/>
        </a:xfrm>
        <a:prstGeom prst="rect">
          <a:avLst/>
        </a:prstGeom>
      </xdr:spPr>
    </xdr:pic>
    <xdr:clientData/>
  </xdr:oneCellAnchor>
  <xdr:oneCellAnchor>
    <xdr:from>
      <xdr:col>2</xdr:col>
      <xdr:colOff>1562100</xdr:colOff>
      <xdr:row>57</xdr:row>
      <xdr:rowOff>297930</xdr:rowOff>
    </xdr:from>
    <xdr:ext cx="1143000" cy="1696528"/>
    <xdr:pic>
      <xdr:nvPicPr>
        <xdr:cNvPr id="37" name="Grafik 36">
          <a:extLst>
            <a:ext uri="{FF2B5EF4-FFF2-40B4-BE49-F238E27FC236}">
              <a16:creationId xmlns:a16="http://schemas.microsoft.com/office/drawing/2014/main" id="{875D2654-58B2-B340-84F7-00FA8A3A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76500" y="11791430"/>
          <a:ext cx="1143000" cy="1696528"/>
        </a:xfrm>
        <a:prstGeom prst="rect">
          <a:avLst/>
        </a:prstGeom>
      </xdr:spPr>
    </xdr:pic>
    <xdr:clientData/>
  </xdr:oneCellAnchor>
  <xdr:oneCellAnchor>
    <xdr:from>
      <xdr:col>2</xdr:col>
      <xdr:colOff>152399</xdr:colOff>
      <xdr:row>60</xdr:row>
      <xdr:rowOff>241300</xdr:rowOff>
    </xdr:from>
    <xdr:ext cx="1233277" cy="1574800"/>
    <xdr:pic>
      <xdr:nvPicPr>
        <xdr:cNvPr id="38" name="Grafik 37">
          <a:extLst>
            <a:ext uri="{FF2B5EF4-FFF2-40B4-BE49-F238E27FC236}">
              <a16:creationId xmlns:a16="http://schemas.microsoft.com/office/drawing/2014/main" id="{66735356-A9D3-4446-B874-F9F08863E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803399" y="12395200"/>
          <a:ext cx="1233277" cy="1574800"/>
        </a:xfrm>
        <a:prstGeom prst="rect">
          <a:avLst/>
        </a:prstGeom>
      </xdr:spPr>
    </xdr:pic>
    <xdr:clientData/>
  </xdr:oneCellAnchor>
  <xdr:oneCellAnchor>
    <xdr:from>
      <xdr:col>2</xdr:col>
      <xdr:colOff>1562100</xdr:colOff>
      <xdr:row>60</xdr:row>
      <xdr:rowOff>228282</xdr:rowOff>
    </xdr:from>
    <xdr:ext cx="1235387" cy="1575118"/>
    <xdr:pic>
      <xdr:nvPicPr>
        <xdr:cNvPr id="39" name="Grafik 38">
          <a:extLst>
            <a:ext uri="{FF2B5EF4-FFF2-40B4-BE49-F238E27FC236}">
              <a16:creationId xmlns:a16="http://schemas.microsoft.com/office/drawing/2014/main" id="{709C05FD-986B-4742-B177-AF21A198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476500" y="12394882"/>
          <a:ext cx="1235387" cy="1575118"/>
        </a:xfrm>
        <a:prstGeom prst="rect">
          <a:avLst/>
        </a:prstGeom>
      </xdr:spPr>
    </xdr:pic>
    <xdr:clientData/>
  </xdr:oneCellAnchor>
  <xdr:oneCellAnchor>
    <xdr:from>
      <xdr:col>2</xdr:col>
      <xdr:colOff>1549400</xdr:colOff>
      <xdr:row>63</xdr:row>
      <xdr:rowOff>41563</xdr:rowOff>
    </xdr:from>
    <xdr:ext cx="1003300" cy="1368137"/>
    <xdr:pic>
      <xdr:nvPicPr>
        <xdr:cNvPr id="40" name="Grafik 39">
          <a:extLst>
            <a:ext uri="{FF2B5EF4-FFF2-40B4-BE49-F238E27FC236}">
              <a16:creationId xmlns:a16="http://schemas.microsoft.com/office/drawing/2014/main" id="{59AD9D13-6A27-2445-B2D9-0110221D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476500" y="12843163"/>
          <a:ext cx="1003300" cy="1368137"/>
        </a:xfrm>
        <a:prstGeom prst="rect">
          <a:avLst/>
        </a:prstGeom>
      </xdr:spPr>
    </xdr:pic>
    <xdr:clientData/>
  </xdr:oneCellAnchor>
  <xdr:oneCellAnchor>
    <xdr:from>
      <xdr:col>2</xdr:col>
      <xdr:colOff>279400</xdr:colOff>
      <xdr:row>63</xdr:row>
      <xdr:rowOff>8849</xdr:rowOff>
    </xdr:from>
    <xdr:ext cx="1016000" cy="1375451"/>
    <xdr:pic>
      <xdr:nvPicPr>
        <xdr:cNvPr id="41" name="Grafik 40">
          <a:extLst>
            <a:ext uri="{FF2B5EF4-FFF2-40B4-BE49-F238E27FC236}">
              <a16:creationId xmlns:a16="http://schemas.microsoft.com/office/drawing/2014/main" id="{88B0FC39-512F-AD4B-8D78-6F466834F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30400" y="12810449"/>
          <a:ext cx="1016000" cy="1375451"/>
        </a:xfrm>
        <a:prstGeom prst="rect">
          <a:avLst/>
        </a:prstGeom>
      </xdr:spPr>
    </xdr:pic>
    <xdr:clientData/>
  </xdr:oneCellAnchor>
  <xdr:oneCellAnchor>
    <xdr:from>
      <xdr:col>2</xdr:col>
      <xdr:colOff>1638300</xdr:colOff>
      <xdr:row>65</xdr:row>
      <xdr:rowOff>228600</xdr:rowOff>
    </xdr:from>
    <xdr:ext cx="969509" cy="1333500"/>
    <xdr:pic>
      <xdr:nvPicPr>
        <xdr:cNvPr id="42" name="Grafik 41">
          <a:extLst>
            <a:ext uri="{FF2B5EF4-FFF2-40B4-BE49-F238E27FC236}">
              <a16:creationId xmlns:a16="http://schemas.microsoft.com/office/drawing/2014/main" id="{8DF00C80-C75D-9C44-8A53-6EA7FA233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476500" y="13411200"/>
          <a:ext cx="969509" cy="133350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65</xdr:row>
      <xdr:rowOff>231952</xdr:rowOff>
    </xdr:from>
    <xdr:ext cx="978928" cy="1330147"/>
    <xdr:pic>
      <xdr:nvPicPr>
        <xdr:cNvPr id="43" name="Grafik 42">
          <a:extLst>
            <a:ext uri="{FF2B5EF4-FFF2-40B4-BE49-F238E27FC236}">
              <a16:creationId xmlns:a16="http://schemas.microsoft.com/office/drawing/2014/main" id="{127B6B6F-D92A-3145-AF0D-A6ADF362C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93900" y="13414552"/>
          <a:ext cx="978928" cy="1330147"/>
        </a:xfrm>
        <a:prstGeom prst="rect">
          <a:avLst/>
        </a:prstGeom>
      </xdr:spPr>
    </xdr:pic>
    <xdr:clientData/>
  </xdr:oneCellAnchor>
  <xdr:oneCellAnchor>
    <xdr:from>
      <xdr:col>2</xdr:col>
      <xdr:colOff>355600</xdr:colOff>
      <xdr:row>67</xdr:row>
      <xdr:rowOff>520700</xdr:rowOff>
    </xdr:from>
    <xdr:ext cx="944339" cy="1460500"/>
    <xdr:pic>
      <xdr:nvPicPr>
        <xdr:cNvPr id="44" name="Grafik 43">
          <a:extLst>
            <a:ext uri="{FF2B5EF4-FFF2-40B4-BE49-F238E27FC236}">
              <a16:creationId xmlns:a16="http://schemas.microsoft.com/office/drawing/2014/main" id="{712452C7-22C6-C24E-BF94-0C826D309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06600" y="13817600"/>
          <a:ext cx="944339" cy="1460500"/>
        </a:xfrm>
        <a:prstGeom prst="rect">
          <a:avLst/>
        </a:prstGeom>
      </xdr:spPr>
    </xdr:pic>
    <xdr:clientData/>
  </xdr:oneCellAnchor>
  <xdr:oneCellAnchor>
    <xdr:from>
      <xdr:col>2</xdr:col>
      <xdr:colOff>1511300</xdr:colOff>
      <xdr:row>67</xdr:row>
      <xdr:rowOff>533400</xdr:rowOff>
    </xdr:from>
    <xdr:ext cx="933450" cy="1460500"/>
    <xdr:pic>
      <xdr:nvPicPr>
        <xdr:cNvPr id="45" name="Grafik 44">
          <a:extLst>
            <a:ext uri="{FF2B5EF4-FFF2-40B4-BE49-F238E27FC236}">
              <a16:creationId xmlns:a16="http://schemas.microsoft.com/office/drawing/2014/main" id="{C3B7FBEF-AB97-7941-93C6-A8E1E7095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476500" y="13817600"/>
          <a:ext cx="933450" cy="1460500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70</xdr:row>
      <xdr:rowOff>346726</xdr:rowOff>
    </xdr:from>
    <xdr:ext cx="734771" cy="1431273"/>
    <xdr:pic>
      <xdr:nvPicPr>
        <xdr:cNvPr id="46" name="Grafik 45">
          <a:extLst>
            <a:ext uri="{FF2B5EF4-FFF2-40B4-BE49-F238E27FC236}">
              <a16:creationId xmlns:a16="http://schemas.microsoft.com/office/drawing/2014/main" id="{327F5F0D-72E8-F249-BFB7-AA7114011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866900" y="14431026"/>
          <a:ext cx="734771" cy="1431273"/>
        </a:xfrm>
        <a:prstGeom prst="rect">
          <a:avLst/>
        </a:prstGeom>
      </xdr:spPr>
    </xdr:pic>
    <xdr:clientData/>
  </xdr:oneCellAnchor>
  <xdr:oneCellAnchor>
    <xdr:from>
      <xdr:col>2</xdr:col>
      <xdr:colOff>1079500</xdr:colOff>
      <xdr:row>70</xdr:row>
      <xdr:rowOff>342900</xdr:rowOff>
    </xdr:from>
    <xdr:ext cx="730944" cy="1435100"/>
    <xdr:pic>
      <xdr:nvPicPr>
        <xdr:cNvPr id="47" name="Grafik 46">
          <a:extLst>
            <a:ext uri="{FF2B5EF4-FFF2-40B4-BE49-F238E27FC236}">
              <a16:creationId xmlns:a16="http://schemas.microsoft.com/office/drawing/2014/main" id="{413D142B-2F79-324C-AE2D-F857A37C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476500" y="14427200"/>
          <a:ext cx="730944" cy="1435100"/>
        </a:xfrm>
        <a:prstGeom prst="rect">
          <a:avLst/>
        </a:prstGeom>
      </xdr:spPr>
    </xdr:pic>
    <xdr:clientData/>
  </xdr:oneCellAnchor>
  <xdr:oneCellAnchor>
    <xdr:from>
      <xdr:col>2</xdr:col>
      <xdr:colOff>1943100</xdr:colOff>
      <xdr:row>70</xdr:row>
      <xdr:rowOff>381000</xdr:rowOff>
    </xdr:from>
    <xdr:ext cx="762948" cy="1460500"/>
    <xdr:pic>
      <xdr:nvPicPr>
        <xdr:cNvPr id="48" name="Grafik 47">
          <a:extLst>
            <a:ext uri="{FF2B5EF4-FFF2-40B4-BE49-F238E27FC236}">
              <a16:creationId xmlns:a16="http://schemas.microsoft.com/office/drawing/2014/main" id="{95968B27-8378-DE42-B99B-19CF32F37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476500" y="14427200"/>
          <a:ext cx="762948" cy="1460500"/>
        </a:xfrm>
        <a:prstGeom prst="rect">
          <a:avLst/>
        </a:prstGeom>
      </xdr:spPr>
    </xdr:pic>
    <xdr:clientData/>
  </xdr:oneCellAnchor>
  <xdr:oneCellAnchor>
    <xdr:from>
      <xdr:col>2</xdr:col>
      <xdr:colOff>101600</xdr:colOff>
      <xdr:row>73</xdr:row>
      <xdr:rowOff>126999</xdr:rowOff>
    </xdr:from>
    <xdr:ext cx="847032" cy="1698593"/>
    <xdr:pic>
      <xdr:nvPicPr>
        <xdr:cNvPr id="49" name="Grafik 48">
          <a:extLst>
            <a:ext uri="{FF2B5EF4-FFF2-40B4-BE49-F238E27FC236}">
              <a16:creationId xmlns:a16="http://schemas.microsoft.com/office/drawing/2014/main" id="{7E433D5F-135A-4B42-9E22-87B5DAB03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14960599"/>
          <a:ext cx="847032" cy="1698593"/>
        </a:xfrm>
        <a:prstGeom prst="rect">
          <a:avLst/>
        </a:prstGeom>
      </xdr:spPr>
    </xdr:pic>
    <xdr:clientData/>
  </xdr:oneCellAnchor>
  <xdr:oneCellAnchor>
    <xdr:from>
      <xdr:col>2</xdr:col>
      <xdr:colOff>965200</xdr:colOff>
      <xdr:row>73</xdr:row>
      <xdr:rowOff>152400</xdr:rowOff>
    </xdr:from>
    <xdr:ext cx="856746" cy="1713492"/>
    <xdr:pic>
      <xdr:nvPicPr>
        <xdr:cNvPr id="50" name="Grafik 49">
          <a:extLst>
            <a:ext uri="{FF2B5EF4-FFF2-40B4-BE49-F238E27FC236}">
              <a16:creationId xmlns:a16="http://schemas.microsoft.com/office/drawing/2014/main" id="{49CBFC52-0AB9-B342-9555-B7F46492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476500" y="14986000"/>
          <a:ext cx="856746" cy="1713492"/>
        </a:xfrm>
        <a:prstGeom prst="rect">
          <a:avLst/>
        </a:prstGeom>
      </xdr:spPr>
    </xdr:pic>
    <xdr:clientData/>
  </xdr:oneCellAnchor>
  <xdr:oneCellAnchor>
    <xdr:from>
      <xdr:col>2</xdr:col>
      <xdr:colOff>1892300</xdr:colOff>
      <xdr:row>73</xdr:row>
      <xdr:rowOff>165100</xdr:rowOff>
    </xdr:from>
    <xdr:ext cx="863600" cy="1713492"/>
    <xdr:pic>
      <xdr:nvPicPr>
        <xdr:cNvPr id="51" name="Grafik 50">
          <a:extLst>
            <a:ext uri="{FF2B5EF4-FFF2-40B4-BE49-F238E27FC236}">
              <a16:creationId xmlns:a16="http://schemas.microsoft.com/office/drawing/2014/main" id="{FF41CEE3-59CC-714B-A1F7-883F16E49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476500" y="14998700"/>
          <a:ext cx="863600" cy="1713492"/>
        </a:xfrm>
        <a:prstGeom prst="rect">
          <a:avLst/>
        </a:prstGeom>
      </xdr:spPr>
    </xdr:pic>
    <xdr:clientData/>
  </xdr:oneCellAnchor>
  <xdr:oneCellAnchor>
    <xdr:from>
      <xdr:col>2</xdr:col>
      <xdr:colOff>533400</xdr:colOff>
      <xdr:row>76</xdr:row>
      <xdr:rowOff>25400</xdr:rowOff>
    </xdr:from>
    <xdr:ext cx="754592" cy="1460500"/>
    <xdr:pic>
      <xdr:nvPicPr>
        <xdr:cNvPr id="52" name="Grafik 51">
          <a:extLst>
            <a:ext uri="{FF2B5EF4-FFF2-40B4-BE49-F238E27FC236}">
              <a16:creationId xmlns:a16="http://schemas.microsoft.com/office/drawing/2014/main" id="{858EDFEC-D5B7-504C-BB7C-1EC15496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84400" y="15468600"/>
          <a:ext cx="754592" cy="1460500"/>
        </a:xfrm>
        <a:prstGeom prst="rect">
          <a:avLst/>
        </a:prstGeom>
      </xdr:spPr>
    </xdr:pic>
    <xdr:clientData/>
  </xdr:oneCellAnchor>
  <xdr:oneCellAnchor>
    <xdr:from>
      <xdr:col>2</xdr:col>
      <xdr:colOff>1625600</xdr:colOff>
      <xdr:row>76</xdr:row>
      <xdr:rowOff>12700</xdr:rowOff>
    </xdr:from>
    <xdr:ext cx="736092" cy="1460500"/>
    <xdr:pic>
      <xdr:nvPicPr>
        <xdr:cNvPr id="53" name="Grafik 52">
          <a:extLst>
            <a:ext uri="{FF2B5EF4-FFF2-40B4-BE49-F238E27FC236}">
              <a16:creationId xmlns:a16="http://schemas.microsoft.com/office/drawing/2014/main" id="{6D1E4BF2-7A38-134B-887B-8CD9138EE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476500" y="15455900"/>
          <a:ext cx="736092" cy="1460500"/>
        </a:xfrm>
        <a:prstGeom prst="rect">
          <a:avLst/>
        </a:prstGeom>
      </xdr:spPr>
    </xdr:pic>
    <xdr:clientData/>
  </xdr:oneCellAnchor>
  <xdr:oneCellAnchor>
    <xdr:from>
      <xdr:col>2</xdr:col>
      <xdr:colOff>495300</xdr:colOff>
      <xdr:row>78</xdr:row>
      <xdr:rowOff>317500</xdr:rowOff>
    </xdr:from>
    <xdr:ext cx="718376" cy="1460500"/>
    <xdr:pic>
      <xdr:nvPicPr>
        <xdr:cNvPr id="54" name="Grafik 53">
          <a:extLst>
            <a:ext uri="{FF2B5EF4-FFF2-40B4-BE49-F238E27FC236}">
              <a16:creationId xmlns:a16="http://schemas.microsoft.com/office/drawing/2014/main" id="{4C3AC802-523C-544A-B4E6-EB1FFC1C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146300" y="16052800"/>
          <a:ext cx="718376" cy="1460500"/>
        </a:xfrm>
        <a:prstGeom prst="rect">
          <a:avLst/>
        </a:prstGeom>
      </xdr:spPr>
    </xdr:pic>
    <xdr:clientData/>
  </xdr:oneCellAnchor>
  <xdr:oneCellAnchor>
    <xdr:from>
      <xdr:col>2</xdr:col>
      <xdr:colOff>1587500</xdr:colOff>
      <xdr:row>78</xdr:row>
      <xdr:rowOff>292100</xdr:rowOff>
    </xdr:from>
    <xdr:ext cx="721084" cy="1460500"/>
    <xdr:pic>
      <xdr:nvPicPr>
        <xdr:cNvPr id="55" name="Grafik 54">
          <a:extLst>
            <a:ext uri="{FF2B5EF4-FFF2-40B4-BE49-F238E27FC236}">
              <a16:creationId xmlns:a16="http://schemas.microsoft.com/office/drawing/2014/main" id="{191D6CD7-C96A-B74B-8201-BDAB7CFC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476500" y="16052800"/>
          <a:ext cx="721084" cy="1460500"/>
        </a:xfrm>
        <a:prstGeom prst="rect">
          <a:avLst/>
        </a:prstGeom>
      </xdr:spPr>
    </xdr:pic>
    <xdr:clientData/>
  </xdr:oneCellAnchor>
  <xdr:oneCellAnchor>
    <xdr:from>
      <xdr:col>2</xdr:col>
      <xdr:colOff>161181</xdr:colOff>
      <xdr:row>80</xdr:row>
      <xdr:rowOff>606658</xdr:rowOff>
    </xdr:from>
    <xdr:ext cx="1232238" cy="2339741"/>
    <xdr:pic>
      <xdr:nvPicPr>
        <xdr:cNvPr id="56" name="Grafik 55">
          <a:extLst>
            <a:ext uri="{FF2B5EF4-FFF2-40B4-BE49-F238E27FC236}">
              <a16:creationId xmlns:a16="http://schemas.microsoft.com/office/drawing/2014/main" id="{AC3EAD59-891E-524F-A3F4-677C16F7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812181" y="16456258"/>
          <a:ext cx="1232238" cy="2339741"/>
        </a:xfrm>
        <a:prstGeom prst="rect">
          <a:avLst/>
        </a:prstGeom>
      </xdr:spPr>
    </xdr:pic>
    <xdr:clientData/>
  </xdr:oneCellAnchor>
  <xdr:oneCellAnchor>
    <xdr:from>
      <xdr:col>2</xdr:col>
      <xdr:colOff>1561040</xdr:colOff>
      <xdr:row>81</xdr:row>
      <xdr:rowOff>25400</xdr:rowOff>
    </xdr:from>
    <xdr:ext cx="1182057" cy="2298700"/>
    <xdr:pic>
      <xdr:nvPicPr>
        <xdr:cNvPr id="57" name="Grafik 56">
          <a:extLst>
            <a:ext uri="{FF2B5EF4-FFF2-40B4-BE49-F238E27FC236}">
              <a16:creationId xmlns:a16="http://schemas.microsoft.com/office/drawing/2014/main" id="{C42EE44B-D7C1-EB4B-8A80-0694B3564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475440" y="16484600"/>
          <a:ext cx="1182057" cy="2298700"/>
        </a:xfrm>
        <a:prstGeom prst="rect">
          <a:avLst/>
        </a:prstGeom>
      </xdr:spPr>
    </xdr:pic>
    <xdr:clientData/>
  </xdr:oneCellAnchor>
  <xdr:oneCellAnchor>
    <xdr:from>
      <xdr:col>2</xdr:col>
      <xdr:colOff>1524000</xdr:colOff>
      <xdr:row>33</xdr:row>
      <xdr:rowOff>482600</xdr:rowOff>
    </xdr:from>
    <xdr:ext cx="1119933" cy="1473200"/>
    <xdr:pic>
      <xdr:nvPicPr>
        <xdr:cNvPr id="58" name="Grafik 57">
          <a:extLst>
            <a:ext uri="{FF2B5EF4-FFF2-40B4-BE49-F238E27FC236}">
              <a16:creationId xmlns:a16="http://schemas.microsoft.com/office/drawing/2014/main" id="{FD096707-E897-474B-B69F-134BD70B0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476500" y="6908800"/>
          <a:ext cx="1119933" cy="1473200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33</xdr:row>
      <xdr:rowOff>490116</xdr:rowOff>
    </xdr:from>
    <xdr:ext cx="1097384" cy="1465684"/>
    <xdr:pic>
      <xdr:nvPicPr>
        <xdr:cNvPr id="59" name="Grafik 58">
          <a:extLst>
            <a:ext uri="{FF2B5EF4-FFF2-40B4-BE49-F238E27FC236}">
              <a16:creationId xmlns:a16="http://schemas.microsoft.com/office/drawing/2014/main" id="{7546D89D-A492-8840-893F-56848389B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17700" y="6903616"/>
          <a:ext cx="1097384" cy="1465684"/>
        </a:xfrm>
        <a:prstGeom prst="rect">
          <a:avLst/>
        </a:prstGeom>
      </xdr:spPr>
    </xdr:pic>
    <xdr:clientData/>
  </xdr:oneCellAnchor>
  <xdr:oneCellAnchor>
    <xdr:from>
      <xdr:col>2</xdr:col>
      <xdr:colOff>292099</xdr:colOff>
      <xdr:row>36</xdr:row>
      <xdr:rowOff>19884</xdr:rowOff>
    </xdr:from>
    <xdr:ext cx="1055103" cy="1377115"/>
    <xdr:pic>
      <xdr:nvPicPr>
        <xdr:cNvPr id="60" name="Grafik 59">
          <a:extLst>
            <a:ext uri="{FF2B5EF4-FFF2-40B4-BE49-F238E27FC236}">
              <a16:creationId xmlns:a16="http://schemas.microsoft.com/office/drawing/2014/main" id="{93E44859-7716-E143-91E3-3850CB49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43099" y="7335084"/>
          <a:ext cx="1055103" cy="1377115"/>
        </a:xfrm>
        <a:prstGeom prst="rect">
          <a:avLst/>
        </a:prstGeom>
      </xdr:spPr>
    </xdr:pic>
    <xdr:clientData/>
  </xdr:oneCellAnchor>
  <xdr:oneCellAnchor>
    <xdr:from>
      <xdr:col>2</xdr:col>
      <xdr:colOff>1562100</xdr:colOff>
      <xdr:row>36</xdr:row>
      <xdr:rowOff>17064</xdr:rowOff>
    </xdr:from>
    <xdr:ext cx="1041400" cy="1367236"/>
    <xdr:pic>
      <xdr:nvPicPr>
        <xdr:cNvPr id="61" name="Grafik 60">
          <a:extLst>
            <a:ext uri="{FF2B5EF4-FFF2-40B4-BE49-F238E27FC236}">
              <a16:creationId xmlns:a16="http://schemas.microsoft.com/office/drawing/2014/main" id="{095AA501-C642-0049-B043-2A4021B7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476500" y="7332264"/>
          <a:ext cx="1041400" cy="136723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330200</xdr:colOff>
      <xdr:row>12</xdr:row>
      <xdr:rowOff>453658</xdr:rowOff>
    </xdr:from>
    <xdr:ext cx="2235200" cy="1794242"/>
    <xdr:pic>
      <xdr:nvPicPr>
        <xdr:cNvPr id="2" name="Grafik 1">
          <a:extLst>
            <a:ext uri="{FF2B5EF4-FFF2-40B4-BE49-F238E27FC236}">
              <a16:creationId xmlns:a16="http://schemas.microsoft.com/office/drawing/2014/main" id="{F0A329BB-96AA-2643-8B3D-E5779A9D9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0" y="2638058"/>
          <a:ext cx="2235200" cy="1794242"/>
        </a:xfrm>
        <a:prstGeom prst="rect">
          <a:avLst/>
        </a:prstGeom>
      </xdr:spPr>
    </xdr:pic>
    <xdr:clientData/>
  </xdr:oneCellAnchor>
  <xdr:oneCellAnchor>
    <xdr:from>
      <xdr:col>2</xdr:col>
      <xdr:colOff>101600</xdr:colOff>
      <xdr:row>9</xdr:row>
      <xdr:rowOff>462727</xdr:rowOff>
    </xdr:from>
    <xdr:ext cx="1371600" cy="1861373"/>
    <xdr:pic>
      <xdr:nvPicPr>
        <xdr:cNvPr id="3" name="Grafik 2">
          <a:extLst>
            <a:ext uri="{FF2B5EF4-FFF2-40B4-BE49-F238E27FC236}">
              <a16:creationId xmlns:a16="http://schemas.microsoft.com/office/drawing/2014/main" id="{AB4BCB0A-2041-2F4E-A8A9-369CDCBE6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2037527"/>
          <a:ext cx="1371600" cy="1861373"/>
        </a:xfrm>
        <a:prstGeom prst="rect">
          <a:avLst/>
        </a:prstGeom>
      </xdr:spPr>
    </xdr:pic>
    <xdr:clientData/>
  </xdr:oneCellAnchor>
  <xdr:oneCellAnchor>
    <xdr:from>
      <xdr:col>2</xdr:col>
      <xdr:colOff>1549401</xdr:colOff>
      <xdr:row>9</xdr:row>
      <xdr:rowOff>469900</xdr:rowOff>
    </xdr:from>
    <xdr:ext cx="1219416" cy="1866900"/>
    <xdr:pic>
      <xdr:nvPicPr>
        <xdr:cNvPr id="4" name="Grafik 3">
          <a:extLst>
            <a:ext uri="{FF2B5EF4-FFF2-40B4-BE49-F238E27FC236}">
              <a16:creationId xmlns:a16="http://schemas.microsoft.com/office/drawing/2014/main" id="{439D57DD-F0FE-5541-9C44-C51B85881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1" y="2032000"/>
          <a:ext cx="1219416" cy="1866900"/>
        </a:xfrm>
        <a:prstGeom prst="rect">
          <a:avLst/>
        </a:prstGeom>
      </xdr:spPr>
    </xdr:pic>
    <xdr:clientData/>
  </xdr:oneCellAnchor>
  <xdr:oneCellAnchor>
    <xdr:from>
      <xdr:col>2</xdr:col>
      <xdr:colOff>1554697</xdr:colOff>
      <xdr:row>1</xdr:row>
      <xdr:rowOff>203200</xdr:rowOff>
    </xdr:from>
    <xdr:ext cx="775979" cy="1612899"/>
    <xdr:pic>
      <xdr:nvPicPr>
        <xdr:cNvPr id="5" name="Grafik 4">
          <a:extLst>
            <a:ext uri="{FF2B5EF4-FFF2-40B4-BE49-F238E27FC236}">
              <a16:creationId xmlns:a16="http://schemas.microsoft.com/office/drawing/2014/main" id="{41F9A982-0838-0240-BD6B-9768CCAD2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1797" y="406400"/>
          <a:ext cx="775979" cy="1612899"/>
        </a:xfrm>
        <a:prstGeom prst="rect">
          <a:avLst/>
        </a:prstGeom>
      </xdr:spPr>
    </xdr:pic>
    <xdr:clientData/>
  </xdr:oneCellAnchor>
  <xdr:oneCellAnchor>
    <xdr:from>
      <xdr:col>2</xdr:col>
      <xdr:colOff>711073</xdr:colOff>
      <xdr:row>1</xdr:row>
      <xdr:rowOff>186438</xdr:rowOff>
    </xdr:from>
    <xdr:ext cx="780042" cy="1616962"/>
    <xdr:pic>
      <xdr:nvPicPr>
        <xdr:cNvPr id="6" name="Grafik 5">
          <a:extLst>
            <a:ext uri="{FF2B5EF4-FFF2-40B4-BE49-F238E27FC236}">
              <a16:creationId xmlns:a16="http://schemas.microsoft.com/office/drawing/2014/main" id="{E0D7FF39-BD43-3C48-96CB-75D9BA7B9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2073" y="389638"/>
          <a:ext cx="780042" cy="1616962"/>
        </a:xfrm>
        <a:prstGeom prst="rect">
          <a:avLst/>
        </a:prstGeom>
      </xdr:spPr>
    </xdr:pic>
    <xdr:clientData/>
  </xdr:oneCellAnchor>
  <xdr:oneCellAnchor>
    <xdr:from>
      <xdr:col>2</xdr:col>
      <xdr:colOff>762000</xdr:colOff>
      <xdr:row>3</xdr:row>
      <xdr:rowOff>581105</xdr:rowOff>
    </xdr:from>
    <xdr:ext cx="775019" cy="1654096"/>
    <xdr:pic>
      <xdr:nvPicPr>
        <xdr:cNvPr id="7" name="Grafik 6">
          <a:extLst>
            <a:ext uri="{FF2B5EF4-FFF2-40B4-BE49-F238E27FC236}">
              <a16:creationId xmlns:a16="http://schemas.microsoft.com/office/drawing/2014/main" id="{F07EFD98-343D-0948-8A2E-9A66439E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13000" y="809705"/>
          <a:ext cx="775019" cy="1654096"/>
        </a:xfrm>
        <a:prstGeom prst="rect">
          <a:avLst/>
        </a:prstGeom>
      </xdr:spPr>
    </xdr:pic>
    <xdr:clientData/>
  </xdr:oneCellAnchor>
  <xdr:oneCellAnchor>
    <xdr:from>
      <xdr:col>2</xdr:col>
      <xdr:colOff>1638301</xdr:colOff>
      <xdr:row>3</xdr:row>
      <xdr:rowOff>558800</xdr:rowOff>
    </xdr:from>
    <xdr:ext cx="791867" cy="1676400"/>
    <xdr:pic>
      <xdr:nvPicPr>
        <xdr:cNvPr id="8" name="Grafik 7">
          <a:extLst>
            <a:ext uri="{FF2B5EF4-FFF2-40B4-BE49-F238E27FC236}">
              <a16:creationId xmlns:a16="http://schemas.microsoft.com/office/drawing/2014/main" id="{86DF7579-EA2C-1142-9E22-95B04C10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76501" y="812800"/>
          <a:ext cx="791867" cy="1676400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6</xdr:row>
      <xdr:rowOff>368300</xdr:rowOff>
    </xdr:from>
    <xdr:ext cx="1274159" cy="1866900"/>
    <xdr:pic>
      <xdr:nvPicPr>
        <xdr:cNvPr id="9" name="Grafik 8">
          <a:extLst>
            <a:ext uri="{FF2B5EF4-FFF2-40B4-BE49-F238E27FC236}">
              <a16:creationId xmlns:a16="http://schemas.microsoft.com/office/drawing/2014/main" id="{EF356DA6-F3FA-7B49-918A-85DB8D7A0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65300" y="1422400"/>
          <a:ext cx="1274159" cy="1866900"/>
        </a:xfrm>
        <a:prstGeom prst="rect">
          <a:avLst/>
        </a:prstGeom>
      </xdr:spPr>
    </xdr:pic>
    <xdr:clientData/>
  </xdr:oneCellAnchor>
  <xdr:oneCellAnchor>
    <xdr:from>
      <xdr:col>2</xdr:col>
      <xdr:colOff>1485900</xdr:colOff>
      <xdr:row>6</xdr:row>
      <xdr:rowOff>355600</xdr:rowOff>
    </xdr:from>
    <xdr:ext cx="1306830" cy="1866900"/>
    <xdr:pic>
      <xdr:nvPicPr>
        <xdr:cNvPr id="10" name="Grafik 9">
          <a:extLst>
            <a:ext uri="{FF2B5EF4-FFF2-40B4-BE49-F238E27FC236}">
              <a16:creationId xmlns:a16="http://schemas.microsoft.com/office/drawing/2014/main" id="{C3D645F9-5549-2343-956F-5A1D25A5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76500" y="1422400"/>
          <a:ext cx="1306830" cy="18669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42"/>
  <sheetViews>
    <sheetView tabSelected="1" zoomScaleNormal="100" workbookViewId="0">
      <pane ySplit="1" topLeftCell="A2" activePane="bottomLeft" state="frozen"/>
      <selection pane="bottomLeft" activeCell="B41" sqref="B41"/>
    </sheetView>
  </sheetViews>
  <sheetFormatPr baseColWidth="10" defaultRowHeight="15" x14ac:dyDescent="0.2"/>
  <cols>
    <col min="1" max="1" width="24.33203125" style="24" customWidth="1"/>
    <col min="2" max="2" width="38.6640625" style="25" customWidth="1"/>
    <col min="3" max="3" width="38" style="26" customWidth="1"/>
    <col min="4" max="4" width="14.5" style="27" customWidth="1"/>
    <col min="5" max="5" width="11.33203125" style="27" customWidth="1"/>
    <col min="6" max="6" width="13.1640625" style="27" customWidth="1"/>
    <col min="7" max="8" width="10.83203125" style="27"/>
    <col min="9" max="9" width="14.6640625" style="25" customWidth="1"/>
    <col min="10" max="10" width="14.6640625" style="70" customWidth="1"/>
    <col min="11" max="11" width="16.1640625" style="48" customWidth="1"/>
    <col min="12" max="12" width="12.6640625" style="26" customWidth="1"/>
    <col min="13" max="13" width="23" style="26" customWidth="1"/>
    <col min="14" max="14" width="27" style="28" customWidth="1"/>
    <col min="15" max="16384" width="10.83203125" style="26"/>
  </cols>
  <sheetData>
    <row r="1" spans="1:14" s="20" customFormat="1" ht="39" thickBot="1" x14ac:dyDescent="0.25">
      <c r="A1" s="9" t="s">
        <v>1</v>
      </c>
      <c r="B1" s="10" t="s">
        <v>10</v>
      </c>
      <c r="C1" s="10" t="s">
        <v>18</v>
      </c>
      <c r="D1" s="10" t="s">
        <v>11</v>
      </c>
      <c r="E1" s="10" t="s">
        <v>12</v>
      </c>
      <c r="F1" s="11" t="s">
        <v>3</v>
      </c>
      <c r="G1" s="10" t="s">
        <v>13</v>
      </c>
      <c r="H1" s="10" t="s">
        <v>14</v>
      </c>
      <c r="I1" s="141" t="s">
        <v>180</v>
      </c>
      <c r="J1" s="65" t="s">
        <v>38</v>
      </c>
      <c r="K1" s="44" t="s">
        <v>0</v>
      </c>
      <c r="L1" s="10" t="s">
        <v>19</v>
      </c>
      <c r="M1" s="10" t="s">
        <v>20</v>
      </c>
      <c r="N1" s="12" t="s">
        <v>2</v>
      </c>
    </row>
    <row r="2" spans="1:14" s="21" customFormat="1" ht="50" customHeight="1" x14ac:dyDescent="0.2">
      <c r="A2" s="4">
        <v>5410091713065</v>
      </c>
      <c r="B2" s="5" t="s">
        <v>15</v>
      </c>
      <c r="C2" s="230"/>
      <c r="D2" s="6" t="s">
        <v>5</v>
      </c>
      <c r="E2" s="6" t="s">
        <v>17</v>
      </c>
      <c r="F2" s="7" t="s">
        <v>4</v>
      </c>
      <c r="G2" s="7">
        <v>1</v>
      </c>
      <c r="H2" s="7">
        <v>96</v>
      </c>
      <c r="I2" s="33">
        <v>330</v>
      </c>
      <c r="J2" s="66">
        <f>SUM(K2/100)</f>
        <v>0.11349999999999999</v>
      </c>
      <c r="K2" s="45">
        <v>11.35</v>
      </c>
      <c r="L2" s="6"/>
      <c r="M2" s="6">
        <f>SUM(G2*H2*L2)</f>
        <v>0</v>
      </c>
      <c r="N2" s="13">
        <f>SUM(M2*K2)</f>
        <v>0</v>
      </c>
    </row>
    <row r="3" spans="1:14" s="21" customFormat="1" ht="50" customHeight="1" x14ac:dyDescent="0.2">
      <c r="A3" s="16">
        <v>5410091713058</v>
      </c>
      <c r="B3" s="17" t="s">
        <v>16</v>
      </c>
      <c r="C3" s="231"/>
      <c r="D3" s="43" t="s">
        <v>5</v>
      </c>
      <c r="E3" s="43" t="s">
        <v>17</v>
      </c>
      <c r="F3" s="18" t="s">
        <v>4</v>
      </c>
      <c r="G3" s="18">
        <v>1</v>
      </c>
      <c r="H3" s="18">
        <v>96</v>
      </c>
      <c r="I3" s="34">
        <v>330</v>
      </c>
      <c r="J3" s="67">
        <f>K3/100</f>
        <v>0.11349999999999999</v>
      </c>
      <c r="K3" s="46">
        <v>11.35</v>
      </c>
      <c r="L3" s="43"/>
      <c r="M3" s="75">
        <f t="shared" ref="M3:M37" si="0">SUM(G3*H3*L3)</f>
        <v>0</v>
      </c>
      <c r="N3" s="14">
        <f t="shared" ref="N3:N37" si="1">SUM(M3*K3)</f>
        <v>0</v>
      </c>
    </row>
    <row r="4" spans="1:14" s="21" customFormat="1" ht="50" customHeight="1" x14ac:dyDescent="0.2">
      <c r="A4" s="16"/>
      <c r="B4" s="17"/>
      <c r="C4" s="232"/>
      <c r="D4" s="94"/>
      <c r="E4" s="94"/>
      <c r="F4" s="18"/>
      <c r="G4" s="18"/>
      <c r="H4" s="18"/>
      <c r="I4" s="96"/>
      <c r="J4" s="97"/>
      <c r="K4" s="46"/>
      <c r="L4" s="94"/>
      <c r="M4" s="94"/>
      <c r="N4" s="14"/>
    </row>
    <row r="5" spans="1:14" s="21" customFormat="1" ht="50" customHeight="1" x14ac:dyDescent="0.2">
      <c r="A5" s="16">
        <v>5410091723194</v>
      </c>
      <c r="B5" s="17" t="s">
        <v>25</v>
      </c>
      <c r="C5" s="232"/>
      <c r="D5" s="51" t="s">
        <v>27</v>
      </c>
      <c r="E5" s="51" t="s">
        <v>28</v>
      </c>
      <c r="F5" s="18" t="s">
        <v>4</v>
      </c>
      <c r="G5" s="18">
        <v>5</v>
      </c>
      <c r="H5" s="18">
        <v>80</v>
      </c>
      <c r="I5" s="34">
        <v>33</v>
      </c>
      <c r="J5" s="67">
        <f>K5/26</f>
        <v>0.12115384615384615</v>
      </c>
      <c r="K5" s="46">
        <v>3.15</v>
      </c>
      <c r="L5" s="51"/>
      <c r="M5" s="75">
        <f t="shared" si="0"/>
        <v>0</v>
      </c>
      <c r="N5" s="14">
        <f t="shared" si="1"/>
        <v>0</v>
      </c>
    </row>
    <row r="6" spans="1:14" s="21" customFormat="1" ht="50" customHeight="1" x14ac:dyDescent="0.2">
      <c r="A6" s="16">
        <v>5410091723200</v>
      </c>
      <c r="B6" s="17" t="s">
        <v>26</v>
      </c>
      <c r="C6" s="232"/>
      <c r="D6" s="51" t="s">
        <v>27</v>
      </c>
      <c r="E6" s="51" t="s">
        <v>28</v>
      </c>
      <c r="F6" s="18" t="s">
        <v>4</v>
      </c>
      <c r="G6" s="18">
        <v>5</v>
      </c>
      <c r="H6" s="18">
        <v>80</v>
      </c>
      <c r="I6" s="34">
        <v>33</v>
      </c>
      <c r="J6" s="67">
        <f>K6/26</f>
        <v>0.12115384615384615</v>
      </c>
      <c r="K6" s="46">
        <v>3.15</v>
      </c>
      <c r="L6" s="51"/>
      <c r="M6" s="75">
        <f t="shared" si="0"/>
        <v>0</v>
      </c>
      <c r="N6" s="14">
        <f t="shared" si="1"/>
        <v>0</v>
      </c>
    </row>
    <row r="7" spans="1:14" s="21" customFormat="1" ht="50" customHeight="1" x14ac:dyDescent="0.2">
      <c r="A7" s="16"/>
      <c r="B7" s="17"/>
      <c r="C7" s="232"/>
      <c r="D7" s="87"/>
      <c r="E7" s="87"/>
      <c r="F7" s="18"/>
      <c r="G7" s="18"/>
      <c r="H7" s="18"/>
      <c r="I7" s="52"/>
      <c r="J7" s="67"/>
      <c r="K7" s="46"/>
      <c r="L7" s="87"/>
      <c r="M7" s="87"/>
      <c r="N7" s="14"/>
    </row>
    <row r="8" spans="1:14" s="21" customFormat="1" ht="50" customHeight="1" x14ac:dyDescent="0.2">
      <c r="A8" s="16">
        <v>5410091722241</v>
      </c>
      <c r="B8" s="17" t="s">
        <v>44</v>
      </c>
      <c r="C8" s="232"/>
      <c r="D8" s="87" t="s">
        <v>46</v>
      </c>
      <c r="E8" s="87" t="s">
        <v>47</v>
      </c>
      <c r="F8" s="18" t="s">
        <v>4</v>
      </c>
      <c r="G8" s="18">
        <v>5</v>
      </c>
      <c r="H8" s="18">
        <v>80</v>
      </c>
      <c r="I8" s="52">
        <v>10</v>
      </c>
      <c r="J8" s="67">
        <f>K8/16</f>
        <v>0.125</v>
      </c>
      <c r="K8" s="46">
        <v>2</v>
      </c>
      <c r="L8" s="87"/>
      <c r="M8" s="87">
        <f t="shared" si="0"/>
        <v>0</v>
      </c>
      <c r="N8" s="14">
        <f t="shared" si="1"/>
        <v>0</v>
      </c>
    </row>
    <row r="9" spans="1:14" s="21" customFormat="1" ht="50" customHeight="1" x14ac:dyDescent="0.2">
      <c r="A9" s="16">
        <v>5410091722234</v>
      </c>
      <c r="B9" s="17" t="s">
        <v>45</v>
      </c>
      <c r="C9" s="232"/>
      <c r="D9" s="87" t="s">
        <v>46</v>
      </c>
      <c r="E9" s="87" t="s">
        <v>47</v>
      </c>
      <c r="F9" s="18" t="s">
        <v>4</v>
      </c>
      <c r="G9" s="18">
        <v>5</v>
      </c>
      <c r="H9" s="18">
        <v>80</v>
      </c>
      <c r="I9" s="52">
        <v>10</v>
      </c>
      <c r="J9" s="67">
        <f>K9/16</f>
        <v>0.125</v>
      </c>
      <c r="K9" s="46">
        <v>2</v>
      </c>
      <c r="L9" s="87"/>
      <c r="M9" s="87">
        <f t="shared" si="0"/>
        <v>0</v>
      </c>
      <c r="N9" s="14">
        <f t="shared" si="1"/>
        <v>0</v>
      </c>
    </row>
    <row r="10" spans="1:14" s="21" customFormat="1" ht="50" customHeight="1" x14ac:dyDescent="0.2">
      <c r="A10" s="16"/>
      <c r="B10" s="17"/>
      <c r="C10" s="232"/>
      <c r="D10" s="106"/>
      <c r="E10" s="106"/>
      <c r="F10" s="18"/>
      <c r="G10" s="18"/>
      <c r="H10" s="18"/>
      <c r="I10" s="102"/>
      <c r="J10" s="97"/>
      <c r="K10" s="46"/>
      <c r="L10" s="106"/>
      <c r="M10" s="109"/>
      <c r="N10" s="14"/>
    </row>
    <row r="11" spans="1:14" s="129" customFormat="1" ht="50" customHeight="1" x14ac:dyDescent="0.2">
      <c r="A11" s="127">
        <v>5410091732660</v>
      </c>
      <c r="B11" s="120" t="s">
        <v>22</v>
      </c>
      <c r="C11" s="232"/>
      <c r="D11" s="121" t="s">
        <v>80</v>
      </c>
      <c r="E11" s="121" t="s">
        <v>81</v>
      </c>
      <c r="F11" s="122" t="s">
        <v>4</v>
      </c>
      <c r="G11" s="122">
        <v>4</v>
      </c>
      <c r="H11" s="122">
        <v>80</v>
      </c>
      <c r="I11" s="123"/>
      <c r="J11" s="130">
        <f>K11/22</f>
        <v>0.11136363636363637</v>
      </c>
      <c r="K11" s="128">
        <v>2.4500000000000002</v>
      </c>
      <c r="L11" s="121"/>
      <c r="M11" s="121">
        <f t="shared" si="0"/>
        <v>0</v>
      </c>
      <c r="N11" s="125">
        <f t="shared" si="1"/>
        <v>0</v>
      </c>
    </row>
    <row r="12" spans="1:14" s="129" customFormat="1" ht="50" customHeight="1" x14ac:dyDescent="0.2">
      <c r="A12" s="127">
        <v>5410091732653</v>
      </c>
      <c r="B12" s="120" t="s">
        <v>23</v>
      </c>
      <c r="C12" s="232"/>
      <c r="D12" s="121" t="s">
        <v>80</v>
      </c>
      <c r="E12" s="121" t="s">
        <v>81</v>
      </c>
      <c r="F12" s="122" t="s">
        <v>4</v>
      </c>
      <c r="G12" s="122">
        <v>4</v>
      </c>
      <c r="H12" s="122">
        <v>80</v>
      </c>
      <c r="I12" s="123"/>
      <c r="J12" s="130">
        <f>K12/22</f>
        <v>0.10681818181818183</v>
      </c>
      <c r="K12" s="128">
        <v>2.35</v>
      </c>
      <c r="L12" s="121"/>
      <c r="M12" s="121">
        <f t="shared" si="0"/>
        <v>0</v>
      </c>
      <c r="N12" s="125">
        <f t="shared" si="1"/>
        <v>0</v>
      </c>
    </row>
    <row r="13" spans="1:14" s="129" customFormat="1" ht="50" customHeight="1" x14ac:dyDescent="0.2">
      <c r="A13" s="127">
        <v>5410091732677</v>
      </c>
      <c r="B13" s="120" t="s">
        <v>79</v>
      </c>
      <c r="C13" s="232"/>
      <c r="D13" s="121" t="s">
        <v>80</v>
      </c>
      <c r="E13" s="121" t="s">
        <v>81</v>
      </c>
      <c r="F13" s="122" t="s">
        <v>4</v>
      </c>
      <c r="G13" s="122">
        <v>4</v>
      </c>
      <c r="H13" s="122">
        <v>80</v>
      </c>
      <c r="I13" s="123"/>
      <c r="J13" s="130">
        <f>K13/22</f>
        <v>0.11136363636363637</v>
      </c>
      <c r="K13" s="128">
        <v>2.4500000000000002</v>
      </c>
      <c r="L13" s="121"/>
      <c r="M13" s="121">
        <f t="shared" si="0"/>
        <v>0</v>
      </c>
      <c r="N13" s="125">
        <f t="shared" si="1"/>
        <v>0</v>
      </c>
    </row>
    <row r="14" spans="1:14" s="21" customFormat="1" ht="50" customHeight="1" x14ac:dyDescent="0.2">
      <c r="A14" s="16"/>
      <c r="B14" s="17"/>
      <c r="C14" s="232"/>
      <c r="D14" s="106"/>
      <c r="E14" s="106"/>
      <c r="F14" s="18"/>
      <c r="G14" s="18"/>
      <c r="H14" s="18"/>
      <c r="I14" s="102"/>
      <c r="J14" s="97"/>
      <c r="K14" s="46"/>
      <c r="L14" s="106"/>
      <c r="M14" s="109"/>
      <c r="N14" s="14"/>
    </row>
    <row r="15" spans="1:14" s="21" customFormat="1" ht="50" customHeight="1" x14ac:dyDescent="0.2">
      <c r="A15" s="16">
        <v>5410091731830</v>
      </c>
      <c r="B15" s="17" t="s">
        <v>22</v>
      </c>
      <c r="C15" s="232"/>
      <c r="D15" s="106" t="s">
        <v>35</v>
      </c>
      <c r="E15" s="106" t="s">
        <v>36</v>
      </c>
      <c r="F15" s="18" t="s">
        <v>4</v>
      </c>
      <c r="G15" s="18">
        <v>4</v>
      </c>
      <c r="H15" s="18">
        <v>60</v>
      </c>
      <c r="I15" s="102">
        <v>33</v>
      </c>
      <c r="J15" s="97">
        <f>K15/36</f>
        <v>0.12222222222222223</v>
      </c>
      <c r="K15" s="46">
        <v>4.4000000000000004</v>
      </c>
      <c r="L15" s="106"/>
      <c r="M15" s="109">
        <f t="shared" si="0"/>
        <v>0</v>
      </c>
      <c r="N15" s="14">
        <f t="shared" si="1"/>
        <v>0</v>
      </c>
    </row>
    <row r="16" spans="1:14" s="21" customFormat="1" ht="50" customHeight="1" x14ac:dyDescent="0.2">
      <c r="A16" s="16">
        <v>5410091738129</v>
      </c>
      <c r="B16" s="17" t="s">
        <v>23</v>
      </c>
      <c r="C16" s="232"/>
      <c r="D16" s="106" t="s">
        <v>35</v>
      </c>
      <c r="E16" s="106" t="s">
        <v>36</v>
      </c>
      <c r="F16" s="18" t="s">
        <v>4</v>
      </c>
      <c r="G16" s="18">
        <v>4</v>
      </c>
      <c r="H16" s="18">
        <v>60</v>
      </c>
      <c r="I16" s="102">
        <v>33</v>
      </c>
      <c r="J16" s="97">
        <f>K16/36</f>
        <v>0.12222222222222223</v>
      </c>
      <c r="K16" s="46">
        <v>4.4000000000000004</v>
      </c>
      <c r="L16" s="106"/>
      <c r="M16" s="118">
        <f t="shared" si="0"/>
        <v>0</v>
      </c>
      <c r="N16" s="14">
        <f t="shared" si="1"/>
        <v>0</v>
      </c>
    </row>
    <row r="17" spans="1:15" s="21" customFormat="1" ht="50" customHeight="1" x14ac:dyDescent="0.2">
      <c r="A17" s="16">
        <v>5410091731946</v>
      </c>
      <c r="B17" s="17" t="s">
        <v>105</v>
      </c>
      <c r="C17" s="232"/>
      <c r="D17" s="132" t="s">
        <v>35</v>
      </c>
      <c r="E17" s="132" t="s">
        <v>36</v>
      </c>
      <c r="F17" s="18" t="s">
        <v>4</v>
      </c>
      <c r="G17" s="18">
        <v>4</v>
      </c>
      <c r="H17" s="18">
        <v>60</v>
      </c>
      <c r="I17" s="114">
        <v>33</v>
      </c>
      <c r="J17" s="97">
        <f>K17/36</f>
        <v>0.12222222222222223</v>
      </c>
      <c r="K17" s="46">
        <v>4.4000000000000004</v>
      </c>
      <c r="L17" s="132"/>
      <c r="M17" s="132">
        <f>SUM(G17*H17*L17)</f>
        <v>0</v>
      </c>
      <c r="N17" s="14">
        <f>SUM(M17*K17)</f>
        <v>0</v>
      </c>
    </row>
    <row r="18" spans="1:15" s="21" customFormat="1" ht="50" customHeight="1" x14ac:dyDescent="0.2">
      <c r="A18" s="16">
        <v>5410091731847</v>
      </c>
      <c r="B18" s="17" t="s">
        <v>106</v>
      </c>
      <c r="C18" s="232"/>
      <c r="D18" s="132" t="s">
        <v>35</v>
      </c>
      <c r="E18" s="132" t="s">
        <v>36</v>
      </c>
      <c r="F18" s="18" t="s">
        <v>4</v>
      </c>
      <c r="G18" s="18">
        <v>4</v>
      </c>
      <c r="H18" s="18">
        <v>60</v>
      </c>
      <c r="I18" s="114">
        <v>33</v>
      </c>
      <c r="J18" s="97">
        <f>K18/36</f>
        <v>0.12222222222222223</v>
      </c>
      <c r="K18" s="46">
        <v>4.4000000000000004</v>
      </c>
      <c r="L18" s="132"/>
      <c r="M18" s="132">
        <f>SUM(G18*H18*L18)</f>
        <v>0</v>
      </c>
      <c r="N18" s="14">
        <f>SUM(M18*K18)</f>
        <v>0</v>
      </c>
    </row>
    <row r="19" spans="1:15" s="21" customFormat="1" ht="50" customHeight="1" x14ac:dyDescent="0.2">
      <c r="A19" s="16"/>
      <c r="B19" s="17"/>
      <c r="C19" s="232"/>
      <c r="D19" s="118"/>
      <c r="E19" s="118"/>
      <c r="F19" s="18"/>
      <c r="G19" s="18"/>
      <c r="H19" s="18"/>
      <c r="I19" s="114"/>
      <c r="J19" s="97"/>
      <c r="K19" s="46"/>
      <c r="L19" s="118"/>
      <c r="M19" s="118"/>
      <c r="N19" s="14"/>
    </row>
    <row r="20" spans="1:15" s="129" customFormat="1" ht="50" customHeight="1" x14ac:dyDescent="0.2">
      <c r="A20" s="127">
        <v>5410091713034</v>
      </c>
      <c r="B20" s="120" t="s">
        <v>22</v>
      </c>
      <c r="C20" s="232"/>
      <c r="D20" s="121" t="s">
        <v>8</v>
      </c>
      <c r="E20" s="121" t="s">
        <v>24</v>
      </c>
      <c r="F20" s="122" t="s">
        <v>9</v>
      </c>
      <c r="G20" s="122">
        <v>2</v>
      </c>
      <c r="H20" s="122">
        <v>96</v>
      </c>
      <c r="I20" s="123"/>
      <c r="J20" s="130">
        <f>K20/50</f>
        <v>0.11599999999999999</v>
      </c>
      <c r="K20" s="128">
        <v>5.8</v>
      </c>
      <c r="L20" s="121"/>
      <c r="M20" s="121">
        <f t="shared" si="0"/>
        <v>0</v>
      </c>
      <c r="N20" s="125">
        <f t="shared" si="1"/>
        <v>0</v>
      </c>
    </row>
    <row r="21" spans="1:15" s="21" customFormat="1" ht="50" customHeight="1" x14ac:dyDescent="0.2">
      <c r="A21" s="16">
        <v>5410091713010</v>
      </c>
      <c r="B21" s="17" t="s">
        <v>23</v>
      </c>
      <c r="C21" s="232"/>
      <c r="D21" s="43" t="s">
        <v>8</v>
      </c>
      <c r="E21" s="43" t="s">
        <v>24</v>
      </c>
      <c r="F21" s="18" t="s">
        <v>9</v>
      </c>
      <c r="G21" s="18">
        <v>2</v>
      </c>
      <c r="H21" s="18">
        <v>96</v>
      </c>
      <c r="I21" s="34">
        <v>33</v>
      </c>
      <c r="J21" s="67">
        <f>K21/50</f>
        <v>0.11599999999999999</v>
      </c>
      <c r="K21" s="46">
        <v>5.8</v>
      </c>
      <c r="L21" s="43"/>
      <c r="M21" s="75">
        <f t="shared" si="0"/>
        <v>0</v>
      </c>
      <c r="N21" s="14">
        <f t="shared" si="1"/>
        <v>0</v>
      </c>
    </row>
    <row r="22" spans="1:15" s="21" customFormat="1" ht="50" customHeight="1" x14ac:dyDescent="0.2">
      <c r="A22" s="16"/>
      <c r="B22" s="17"/>
      <c r="C22" s="232"/>
      <c r="D22" s="131"/>
      <c r="E22" s="131"/>
      <c r="F22" s="18"/>
      <c r="G22" s="18"/>
      <c r="H22" s="18"/>
      <c r="I22" s="114"/>
      <c r="J22" s="97"/>
      <c r="K22" s="46"/>
      <c r="L22" s="131"/>
      <c r="M22" s="131"/>
      <c r="N22" s="14"/>
    </row>
    <row r="23" spans="1:15" s="21" customFormat="1" ht="50" customHeight="1" x14ac:dyDescent="0.2">
      <c r="A23" s="16">
        <v>5410091744007</v>
      </c>
      <c r="B23" s="17" t="s">
        <v>100</v>
      </c>
      <c r="C23" s="232"/>
      <c r="D23" s="131" t="s">
        <v>98</v>
      </c>
      <c r="E23" s="131" t="s">
        <v>99</v>
      </c>
      <c r="F23" s="18" t="s">
        <v>9</v>
      </c>
      <c r="G23" s="18">
        <v>2</v>
      </c>
      <c r="H23" s="18">
        <v>96</v>
      </c>
      <c r="I23" s="114">
        <v>33</v>
      </c>
      <c r="J23" s="97">
        <f>K23/68</f>
        <v>0.10588235294117647</v>
      </c>
      <c r="K23" s="46">
        <v>7.2</v>
      </c>
      <c r="L23" s="131"/>
      <c r="M23" s="131">
        <f>SUM(G23*H23*L23)</f>
        <v>0</v>
      </c>
      <c r="N23" s="14">
        <f>SUM(M23*K23)</f>
        <v>0</v>
      </c>
    </row>
    <row r="24" spans="1:15" s="21" customFormat="1" ht="50" customHeight="1" x14ac:dyDescent="0.2">
      <c r="A24" s="16">
        <v>5410091744342</v>
      </c>
      <c r="B24" s="17" t="s">
        <v>101</v>
      </c>
      <c r="C24" s="232"/>
      <c r="D24" s="131" t="s">
        <v>98</v>
      </c>
      <c r="E24" s="131" t="s">
        <v>99</v>
      </c>
      <c r="F24" s="18" t="s">
        <v>9</v>
      </c>
      <c r="G24" s="18">
        <v>2</v>
      </c>
      <c r="H24" s="18">
        <v>96</v>
      </c>
      <c r="I24" s="114">
        <v>66</v>
      </c>
      <c r="J24" s="97">
        <f>K24/68</f>
        <v>0.10588235294117647</v>
      </c>
      <c r="K24" s="46">
        <v>7.2</v>
      </c>
      <c r="L24" s="131"/>
      <c r="M24" s="131">
        <f>SUM(G24*H24*L24)</f>
        <v>0</v>
      </c>
      <c r="N24" s="14">
        <f>SUM(M24*K24)</f>
        <v>0</v>
      </c>
    </row>
    <row r="25" spans="1:15" s="21" customFormat="1" ht="50" customHeight="1" x14ac:dyDescent="0.2">
      <c r="A25" s="16"/>
      <c r="B25" s="17"/>
      <c r="C25" s="232"/>
      <c r="D25" s="131"/>
      <c r="E25" s="131"/>
      <c r="F25" s="18"/>
      <c r="G25" s="18"/>
      <c r="H25" s="18"/>
      <c r="I25" s="114"/>
      <c r="J25" s="97"/>
      <c r="K25" s="46"/>
      <c r="L25" s="131"/>
      <c r="M25" s="131"/>
      <c r="N25" s="14"/>
    </row>
    <row r="26" spans="1:15" s="21" customFormat="1" ht="50" customHeight="1" x14ac:dyDescent="0.2">
      <c r="A26" s="16"/>
      <c r="B26" s="17"/>
      <c r="C26" s="232"/>
      <c r="D26" s="43"/>
      <c r="E26" s="43"/>
      <c r="F26" s="18"/>
      <c r="G26" s="18"/>
      <c r="H26" s="18"/>
      <c r="I26" s="34"/>
      <c r="J26" s="67"/>
      <c r="K26" s="46"/>
      <c r="L26" s="43"/>
      <c r="M26" s="75"/>
      <c r="N26" s="14"/>
    </row>
    <row r="27" spans="1:15" s="22" customFormat="1" ht="50" customHeight="1" x14ac:dyDescent="0.2">
      <c r="A27" s="23" t="s">
        <v>93</v>
      </c>
      <c r="B27" s="17" t="s">
        <v>95</v>
      </c>
      <c r="C27" s="232"/>
      <c r="D27" s="43" t="s">
        <v>5</v>
      </c>
      <c r="E27" s="43" t="s">
        <v>91</v>
      </c>
      <c r="F27" s="18" t="s">
        <v>4</v>
      </c>
      <c r="G27" s="18">
        <v>2</v>
      </c>
      <c r="H27" s="18">
        <v>72</v>
      </c>
      <c r="I27" s="34">
        <v>330</v>
      </c>
      <c r="J27" s="67">
        <f>K27/100</f>
        <v>0.10199999999999999</v>
      </c>
      <c r="K27" s="46">
        <v>10.199999999999999</v>
      </c>
      <c r="L27" s="43"/>
      <c r="M27" s="75">
        <f t="shared" si="0"/>
        <v>0</v>
      </c>
      <c r="N27" s="14">
        <f t="shared" si="1"/>
        <v>0</v>
      </c>
    </row>
    <row r="28" spans="1:15" s="22" customFormat="1" ht="50" customHeight="1" x14ac:dyDescent="0.2">
      <c r="A28" s="23" t="s">
        <v>92</v>
      </c>
      <c r="B28" s="17" t="s">
        <v>94</v>
      </c>
      <c r="C28" s="232"/>
      <c r="D28" s="43" t="s">
        <v>5</v>
      </c>
      <c r="E28" s="43" t="s">
        <v>91</v>
      </c>
      <c r="F28" s="18" t="s">
        <v>4</v>
      </c>
      <c r="G28" s="18">
        <v>2</v>
      </c>
      <c r="H28" s="18">
        <v>72</v>
      </c>
      <c r="I28" s="34">
        <v>165</v>
      </c>
      <c r="J28" s="67">
        <f>K28/100</f>
        <v>0.10199999999999999</v>
      </c>
      <c r="K28" s="46">
        <v>10.199999999999999</v>
      </c>
      <c r="L28" s="43"/>
      <c r="M28" s="75">
        <f t="shared" si="0"/>
        <v>0</v>
      </c>
      <c r="N28" s="14">
        <f t="shared" si="1"/>
        <v>0</v>
      </c>
    </row>
    <row r="29" spans="1:15" s="22" customFormat="1" ht="50" customHeight="1" x14ac:dyDescent="0.2">
      <c r="A29" s="23"/>
      <c r="B29" s="17"/>
      <c r="C29" s="232"/>
      <c r="D29" s="54"/>
      <c r="E29" s="54"/>
      <c r="F29" s="18"/>
      <c r="G29" s="18"/>
      <c r="H29" s="18"/>
      <c r="I29" s="52"/>
      <c r="J29" s="67"/>
      <c r="K29" s="46"/>
      <c r="L29" s="54"/>
      <c r="M29" s="75"/>
      <c r="N29" s="14"/>
    </row>
    <row r="30" spans="1:15" s="22" customFormat="1" ht="50" customHeight="1" x14ac:dyDescent="0.2">
      <c r="A30" s="23" t="s">
        <v>39</v>
      </c>
      <c r="B30" s="17" t="s">
        <v>61</v>
      </c>
      <c r="C30" s="232"/>
      <c r="D30" s="54" t="s">
        <v>41</v>
      </c>
      <c r="E30" s="54" t="s">
        <v>42</v>
      </c>
      <c r="F30" s="18" t="s">
        <v>4</v>
      </c>
      <c r="G30" s="18">
        <v>1</v>
      </c>
      <c r="H30" s="18">
        <v>112</v>
      </c>
      <c r="I30" s="52">
        <v>20</v>
      </c>
      <c r="J30" s="67">
        <f>K30/70</f>
        <v>0.12285714285714285</v>
      </c>
      <c r="K30" s="46">
        <v>8.6</v>
      </c>
      <c r="L30" s="54"/>
      <c r="M30" s="75">
        <f t="shared" si="0"/>
        <v>0</v>
      </c>
      <c r="N30" s="14">
        <f t="shared" si="1"/>
        <v>0</v>
      </c>
      <c r="O30" s="140" t="s">
        <v>153</v>
      </c>
    </row>
    <row r="31" spans="1:15" s="126" customFormat="1" ht="50" customHeight="1" x14ac:dyDescent="0.2">
      <c r="A31" s="119" t="s">
        <v>40</v>
      </c>
      <c r="B31" s="120" t="s">
        <v>60</v>
      </c>
      <c r="C31" s="232"/>
      <c r="D31" s="121" t="s">
        <v>41</v>
      </c>
      <c r="E31" s="121" t="s">
        <v>42</v>
      </c>
      <c r="F31" s="122" t="s">
        <v>4</v>
      </c>
      <c r="G31" s="122">
        <v>1</v>
      </c>
      <c r="H31" s="122">
        <v>112</v>
      </c>
      <c r="I31" s="123"/>
      <c r="J31" s="130">
        <f>K31/70</f>
        <v>0.12285714285714285</v>
      </c>
      <c r="K31" s="128">
        <v>8.6</v>
      </c>
      <c r="L31" s="121"/>
      <c r="M31" s="121">
        <f t="shared" si="0"/>
        <v>0</v>
      </c>
      <c r="N31" s="125">
        <f t="shared" si="1"/>
        <v>0</v>
      </c>
      <c r="O31" s="126" t="s">
        <v>153</v>
      </c>
    </row>
    <row r="32" spans="1:15" s="22" customFormat="1" ht="50" customHeight="1" x14ac:dyDescent="0.2">
      <c r="A32" s="23"/>
      <c r="B32" s="17"/>
      <c r="C32" s="232"/>
      <c r="D32" s="43"/>
      <c r="E32" s="43"/>
      <c r="F32" s="18"/>
      <c r="G32" s="18"/>
      <c r="H32" s="18"/>
      <c r="I32" s="34"/>
      <c r="J32" s="67"/>
      <c r="K32" s="46"/>
      <c r="L32" s="43"/>
      <c r="M32" s="75"/>
      <c r="N32" s="14"/>
    </row>
    <row r="33" spans="1:14" s="22" customFormat="1" ht="50" customHeight="1" x14ac:dyDescent="0.2">
      <c r="A33" s="81">
        <v>5410091667771</v>
      </c>
      <c r="B33" s="82" t="s">
        <v>6</v>
      </c>
      <c r="C33" s="232"/>
      <c r="D33" s="19" t="s">
        <v>8</v>
      </c>
      <c r="E33" s="19" t="s">
        <v>7</v>
      </c>
      <c r="F33" s="83" t="s">
        <v>4</v>
      </c>
      <c r="G33" s="83">
        <v>4</v>
      </c>
      <c r="H33" s="83">
        <v>48</v>
      </c>
      <c r="I33" s="84">
        <v>66</v>
      </c>
      <c r="J33" s="85">
        <f>K33/50</f>
        <v>9.8000000000000004E-2</v>
      </c>
      <c r="K33" s="86">
        <v>4.9000000000000004</v>
      </c>
      <c r="L33" s="19"/>
      <c r="M33" s="75">
        <f t="shared" si="0"/>
        <v>0</v>
      </c>
      <c r="N33" s="14">
        <f t="shared" si="1"/>
        <v>0</v>
      </c>
    </row>
    <row r="34" spans="1:14" s="22" customFormat="1" ht="50" customHeight="1" x14ac:dyDescent="0.2">
      <c r="A34" s="16">
        <v>5410091641467</v>
      </c>
      <c r="B34" s="17" t="s">
        <v>6</v>
      </c>
      <c r="C34" s="232"/>
      <c r="D34" s="75" t="s">
        <v>90</v>
      </c>
      <c r="E34" s="75" t="s">
        <v>43</v>
      </c>
      <c r="F34" s="18" t="s">
        <v>4</v>
      </c>
      <c r="G34" s="18">
        <v>8</v>
      </c>
      <c r="H34" s="18">
        <v>48</v>
      </c>
      <c r="I34" s="52">
        <v>33</v>
      </c>
      <c r="J34" s="85">
        <f>K34/25</f>
        <v>0.11199999999999999</v>
      </c>
      <c r="K34" s="46">
        <v>2.8</v>
      </c>
      <c r="L34" s="75"/>
      <c r="M34" s="118">
        <f t="shared" si="0"/>
        <v>0</v>
      </c>
      <c r="N34" s="14">
        <f t="shared" si="1"/>
        <v>0</v>
      </c>
    </row>
    <row r="35" spans="1:14" s="22" customFormat="1" ht="50" customHeight="1" x14ac:dyDescent="0.2">
      <c r="A35" s="16"/>
      <c r="B35" s="17"/>
      <c r="C35" s="232"/>
      <c r="D35" s="118"/>
      <c r="E35" s="118"/>
      <c r="F35" s="18"/>
      <c r="G35" s="18"/>
      <c r="H35" s="18"/>
      <c r="I35" s="114"/>
      <c r="J35" s="97"/>
      <c r="K35" s="46"/>
      <c r="L35" s="118"/>
      <c r="M35" s="118"/>
      <c r="N35" s="14"/>
    </row>
    <row r="36" spans="1:14" s="126" customFormat="1" ht="50" customHeight="1" x14ac:dyDescent="0.2">
      <c r="A36" s="127">
        <v>5410091719043</v>
      </c>
      <c r="B36" s="120" t="s">
        <v>82</v>
      </c>
      <c r="C36" s="232"/>
      <c r="D36" s="121" t="s">
        <v>84</v>
      </c>
      <c r="E36" s="121"/>
      <c r="F36" s="122" t="s">
        <v>4</v>
      </c>
      <c r="G36" s="122">
        <v>8</v>
      </c>
      <c r="H36" s="122">
        <v>72</v>
      </c>
      <c r="I36" s="123"/>
      <c r="J36" s="130">
        <f>K36/19</f>
        <v>0.16842105263157894</v>
      </c>
      <c r="K36" s="128">
        <v>3.2</v>
      </c>
      <c r="L36" s="121"/>
      <c r="M36" s="121">
        <f t="shared" si="0"/>
        <v>0</v>
      </c>
      <c r="N36" s="125">
        <f t="shared" si="1"/>
        <v>0</v>
      </c>
    </row>
    <row r="37" spans="1:14" s="22" customFormat="1" ht="50" customHeight="1" x14ac:dyDescent="0.2">
      <c r="A37" s="16">
        <v>5410091722340</v>
      </c>
      <c r="B37" s="17" t="s">
        <v>83</v>
      </c>
      <c r="C37" s="233"/>
      <c r="D37" s="118" t="s">
        <v>84</v>
      </c>
      <c r="E37" s="118"/>
      <c r="F37" s="18" t="s">
        <v>4</v>
      </c>
      <c r="G37" s="18">
        <v>8</v>
      </c>
      <c r="H37" s="18">
        <v>72</v>
      </c>
      <c r="I37" s="114">
        <v>10</v>
      </c>
      <c r="J37" s="97">
        <f>K37/19</f>
        <v>0.16842105263157894</v>
      </c>
      <c r="K37" s="46">
        <v>3.2</v>
      </c>
      <c r="L37" s="118"/>
      <c r="M37" s="118">
        <f t="shared" si="0"/>
        <v>0</v>
      </c>
      <c r="N37" s="14">
        <f t="shared" si="1"/>
        <v>0</v>
      </c>
    </row>
    <row r="38" spans="1:14" s="22" customFormat="1" ht="50" customHeight="1" x14ac:dyDescent="0.2">
      <c r="A38" s="16"/>
      <c r="B38" s="17"/>
      <c r="C38" s="75"/>
      <c r="D38" s="75"/>
      <c r="E38" s="75"/>
      <c r="F38" s="18"/>
      <c r="G38" s="18"/>
      <c r="H38" s="18"/>
      <c r="I38" s="52"/>
      <c r="J38" s="67"/>
      <c r="K38" s="46"/>
      <c r="L38" s="75"/>
      <c r="M38" s="75"/>
      <c r="N38" s="14"/>
    </row>
    <row r="39" spans="1:14" s="29" customFormat="1" ht="50" customHeight="1" thickBot="1" x14ac:dyDescent="0.25">
      <c r="A39" s="40"/>
      <c r="B39" s="3"/>
      <c r="C39" s="41"/>
      <c r="D39" s="3"/>
      <c r="E39" s="3"/>
      <c r="F39" s="3"/>
      <c r="G39" s="3"/>
      <c r="H39" s="3"/>
      <c r="I39" s="42"/>
      <c r="J39" s="68"/>
      <c r="K39" s="49"/>
      <c r="L39" s="41"/>
      <c r="M39" s="41"/>
      <c r="N39" s="53"/>
    </row>
    <row r="40" spans="1:14" s="31" customFormat="1" ht="50" customHeight="1" thickTop="1" thickBot="1" x14ac:dyDescent="0.25">
      <c r="A40" s="30"/>
      <c r="B40" s="35" t="s">
        <v>21</v>
      </c>
      <c r="C40" s="36"/>
      <c r="D40" s="36"/>
      <c r="E40" s="36"/>
      <c r="F40" s="36"/>
      <c r="G40" s="36"/>
      <c r="H40" s="36"/>
      <c r="I40" s="37">
        <f>SUM(I2:I39)</f>
        <v>1634</v>
      </c>
      <c r="J40" s="69"/>
      <c r="K40" s="50"/>
      <c r="L40" s="36">
        <f>SUM(L2:L39)</f>
        <v>0</v>
      </c>
      <c r="M40" s="36">
        <f>SUM(M2:M39)</f>
        <v>0</v>
      </c>
      <c r="N40" s="38">
        <f>SUM(N2:N38)</f>
        <v>0</v>
      </c>
    </row>
    <row r="41" spans="1:14" s="22" customFormat="1" ht="50" customHeight="1" thickTop="1" x14ac:dyDescent="0.2">
      <c r="A41" s="24"/>
      <c r="B41" s="25"/>
      <c r="C41" s="26"/>
      <c r="D41" s="27"/>
      <c r="E41" s="27"/>
      <c r="F41" s="27"/>
      <c r="G41" s="27"/>
      <c r="H41" s="27"/>
      <c r="I41" s="25"/>
      <c r="J41" s="70"/>
      <c r="K41" s="48"/>
      <c r="L41" s="26"/>
      <c r="M41" s="26"/>
      <c r="N41" s="28"/>
    </row>
    <row r="42" spans="1:14" s="32" customFormat="1" ht="33" customHeight="1" x14ac:dyDescent="0.25">
      <c r="A42" s="24"/>
      <c r="B42" s="25"/>
      <c r="C42" s="26"/>
      <c r="D42" s="27"/>
      <c r="E42" s="27"/>
      <c r="F42" s="27"/>
      <c r="G42" s="27"/>
      <c r="H42" s="27"/>
      <c r="I42" s="25"/>
      <c r="J42" s="70"/>
      <c r="K42" s="48"/>
      <c r="L42" s="26"/>
      <c r="M42" s="26"/>
      <c r="N42" s="28"/>
    </row>
  </sheetData>
  <mergeCells count="1">
    <mergeCell ref="C2:C37"/>
  </mergeCells>
  <pageMargins left="0.7" right="0.7" top="0.78740157499999996" bottom="0.78740157499999996" header="0.3" footer="0.3"/>
  <pageSetup paperSize="9" scale="4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6"/>
  <sheetViews>
    <sheetView zoomScaleNormal="100" workbookViewId="0">
      <pane ySplit="1" topLeftCell="A2" activePane="bottomLeft" state="frozen"/>
      <selection pane="bottomLeft" activeCell="F6" sqref="F6"/>
    </sheetView>
  </sheetViews>
  <sheetFormatPr baseColWidth="10" defaultRowHeight="15" x14ac:dyDescent="0.2"/>
  <cols>
    <col min="1" max="1" width="24.33203125" style="24" customWidth="1"/>
    <col min="2" max="2" width="38.6640625" style="25" customWidth="1"/>
    <col min="3" max="3" width="38" style="26" customWidth="1"/>
    <col min="4" max="4" width="14.5" style="27" customWidth="1"/>
    <col min="5" max="5" width="11.33203125" style="27" customWidth="1"/>
    <col min="6" max="6" width="13.1640625" style="27" customWidth="1"/>
    <col min="7" max="8" width="10.83203125" style="27"/>
    <col min="9" max="9" width="14.6640625" style="25" customWidth="1"/>
    <col min="10" max="10" width="14.6640625" style="64" customWidth="1"/>
    <col min="11" max="11" width="16.1640625" style="48" customWidth="1"/>
    <col min="12" max="12" width="12.6640625" style="26" customWidth="1"/>
    <col min="13" max="13" width="23" style="26" customWidth="1"/>
    <col min="14" max="14" width="27" style="28" customWidth="1"/>
    <col min="15" max="16384" width="10.83203125" style="26"/>
  </cols>
  <sheetData>
    <row r="1" spans="1:14" s="20" customFormat="1" ht="39" thickBot="1" x14ac:dyDescent="0.25">
      <c r="A1" s="9" t="s">
        <v>1</v>
      </c>
      <c r="B1" s="10" t="s">
        <v>10</v>
      </c>
      <c r="C1" s="10" t="s">
        <v>18</v>
      </c>
      <c r="D1" s="10" t="s">
        <v>58</v>
      </c>
      <c r="E1" s="10" t="s">
        <v>12</v>
      </c>
      <c r="F1" s="11" t="s">
        <v>3</v>
      </c>
      <c r="G1" s="10" t="s">
        <v>13</v>
      </c>
      <c r="H1" s="10" t="s">
        <v>14</v>
      </c>
      <c r="I1" s="141" t="s">
        <v>180</v>
      </c>
      <c r="J1" s="60" t="s">
        <v>38</v>
      </c>
      <c r="K1" s="44" t="s">
        <v>0</v>
      </c>
      <c r="L1" s="10" t="s">
        <v>19</v>
      </c>
      <c r="M1" s="10" t="s">
        <v>20</v>
      </c>
      <c r="N1" s="12" t="s">
        <v>2</v>
      </c>
    </row>
    <row r="2" spans="1:14" s="29" customFormat="1" ht="50" customHeight="1" x14ac:dyDescent="0.2">
      <c r="A2" s="56">
        <v>5412530827241</v>
      </c>
      <c r="B2" s="55" t="s">
        <v>30</v>
      </c>
      <c r="C2" s="88"/>
      <c r="D2" s="87" t="s">
        <v>5</v>
      </c>
      <c r="E2" s="87" t="s">
        <v>17</v>
      </c>
      <c r="F2" s="87" t="s">
        <v>4</v>
      </c>
      <c r="G2" s="87">
        <v>1</v>
      </c>
      <c r="H2" s="87">
        <v>72</v>
      </c>
      <c r="I2" s="58">
        <v>66</v>
      </c>
      <c r="J2" s="61">
        <f>K2/100</f>
        <v>0.12</v>
      </c>
      <c r="K2" s="59">
        <v>12</v>
      </c>
      <c r="L2" s="87"/>
      <c r="M2" s="87">
        <f t="shared" ref="M2:M7" si="0">SUM(G2*H2*L2)</f>
        <v>0</v>
      </c>
      <c r="N2" s="14">
        <f t="shared" ref="N2:N7" si="1">SUM(M2*K2)</f>
        <v>0</v>
      </c>
    </row>
    <row r="3" spans="1:14" s="21" customFormat="1" ht="50" customHeight="1" x14ac:dyDescent="0.2">
      <c r="A3" s="16">
        <v>5410091713751</v>
      </c>
      <c r="B3" s="17" t="s">
        <v>32</v>
      </c>
      <c r="C3" s="107"/>
      <c r="D3" s="118" t="s">
        <v>34</v>
      </c>
      <c r="E3" s="118" t="s">
        <v>37</v>
      </c>
      <c r="F3" s="18" t="s">
        <v>4</v>
      </c>
      <c r="G3" s="18">
        <v>3</v>
      </c>
      <c r="H3" s="18">
        <v>48</v>
      </c>
      <c r="I3" s="114">
        <v>66</v>
      </c>
      <c r="J3" s="115">
        <f>K3/60</f>
        <v>0.10833333333333334</v>
      </c>
      <c r="K3" s="46">
        <v>6.5</v>
      </c>
      <c r="L3" s="118"/>
      <c r="M3" s="118">
        <f t="shared" si="0"/>
        <v>0</v>
      </c>
      <c r="N3" s="14">
        <f t="shared" si="1"/>
        <v>0</v>
      </c>
    </row>
    <row r="4" spans="1:14" s="21" customFormat="1" ht="50" customHeight="1" x14ac:dyDescent="0.2">
      <c r="A4" s="16">
        <v>5410091695057</v>
      </c>
      <c r="B4" s="17" t="s">
        <v>33</v>
      </c>
      <c r="C4" s="107"/>
      <c r="D4" s="112" t="s">
        <v>34</v>
      </c>
      <c r="E4" s="112" t="s">
        <v>37</v>
      </c>
      <c r="F4" s="18" t="s">
        <v>4</v>
      </c>
      <c r="G4" s="18">
        <v>3</v>
      </c>
      <c r="H4" s="18">
        <v>48</v>
      </c>
      <c r="I4" s="110">
        <v>66</v>
      </c>
      <c r="J4" s="111">
        <f>K4/60</f>
        <v>0.10833333333333334</v>
      </c>
      <c r="K4" s="46">
        <v>6.5</v>
      </c>
      <c r="L4" s="112"/>
      <c r="M4" s="112">
        <f t="shared" si="0"/>
        <v>0</v>
      </c>
      <c r="N4" s="14">
        <f t="shared" si="1"/>
        <v>0</v>
      </c>
    </row>
    <row r="5" spans="1:14" s="21" customFormat="1" ht="50" customHeight="1" x14ac:dyDescent="0.2">
      <c r="A5" s="16"/>
      <c r="B5" s="17"/>
      <c r="C5" s="107"/>
      <c r="D5" s="106"/>
      <c r="E5" s="106"/>
      <c r="F5" s="18"/>
      <c r="G5" s="18"/>
      <c r="H5" s="18"/>
      <c r="I5" s="102"/>
      <c r="J5" s="103"/>
      <c r="K5" s="46"/>
      <c r="L5" s="106"/>
      <c r="M5" s="108"/>
      <c r="N5" s="14"/>
    </row>
    <row r="6" spans="1:14" s="21" customFormat="1" ht="50" customHeight="1" x14ac:dyDescent="0.2">
      <c r="A6" s="16">
        <v>5410091723156</v>
      </c>
      <c r="B6" s="17" t="s">
        <v>62</v>
      </c>
      <c r="C6" s="99"/>
      <c r="D6" s="98" t="s">
        <v>27</v>
      </c>
      <c r="E6" s="98" t="s">
        <v>64</v>
      </c>
      <c r="F6" s="18" t="s">
        <v>4</v>
      </c>
      <c r="G6" s="18">
        <v>5</v>
      </c>
      <c r="H6" s="18">
        <v>80</v>
      </c>
      <c r="I6" s="96">
        <v>33</v>
      </c>
      <c r="J6" s="95">
        <f>K6/26</f>
        <v>0.10576923076923077</v>
      </c>
      <c r="K6" s="46">
        <v>2.75</v>
      </c>
      <c r="L6" s="98"/>
      <c r="M6" s="98">
        <f t="shared" si="0"/>
        <v>0</v>
      </c>
      <c r="N6" s="14">
        <f t="shared" si="1"/>
        <v>0</v>
      </c>
    </row>
    <row r="7" spans="1:14" s="21" customFormat="1" ht="50" customHeight="1" x14ac:dyDescent="0.2">
      <c r="A7" s="16">
        <v>5410091723149</v>
      </c>
      <c r="B7" s="17" t="s">
        <v>63</v>
      </c>
      <c r="C7" s="99"/>
      <c r="D7" s="98" t="s">
        <v>27</v>
      </c>
      <c r="E7" s="98" t="s">
        <v>64</v>
      </c>
      <c r="F7" s="18" t="s">
        <v>4</v>
      </c>
      <c r="G7" s="18">
        <v>5</v>
      </c>
      <c r="H7" s="18">
        <v>80</v>
      </c>
      <c r="I7" s="96">
        <v>33</v>
      </c>
      <c r="J7" s="95">
        <f>K7/26</f>
        <v>0.10576923076923077</v>
      </c>
      <c r="K7" s="46">
        <v>2.75</v>
      </c>
      <c r="L7" s="98"/>
      <c r="M7" s="98">
        <f t="shared" si="0"/>
        <v>0</v>
      </c>
      <c r="N7" s="14">
        <f t="shared" si="1"/>
        <v>0</v>
      </c>
    </row>
    <row r="8" spans="1:14" s="21" customFormat="1" ht="50" customHeight="1" x14ac:dyDescent="0.2">
      <c r="A8" s="16"/>
      <c r="B8" s="17"/>
      <c r="C8" s="57"/>
      <c r="D8" s="87"/>
      <c r="E8" s="87"/>
      <c r="F8" s="18"/>
      <c r="G8" s="18"/>
      <c r="H8" s="18"/>
      <c r="I8" s="52"/>
      <c r="J8" s="61"/>
      <c r="K8" s="46"/>
      <c r="L8" s="87"/>
      <c r="M8" s="87"/>
      <c r="N8" s="14"/>
    </row>
    <row r="9" spans="1:14" s="22" customFormat="1" ht="50" customHeight="1" x14ac:dyDescent="0.2">
      <c r="A9" s="228"/>
      <c r="B9" s="82"/>
      <c r="C9" s="107"/>
      <c r="D9" s="19"/>
      <c r="E9" s="19"/>
      <c r="F9" s="83"/>
      <c r="G9" s="83"/>
      <c r="H9" s="83"/>
      <c r="I9" s="84"/>
      <c r="J9" s="124"/>
      <c r="K9" s="86"/>
      <c r="L9" s="19"/>
      <c r="M9" s="121"/>
      <c r="N9" s="125"/>
    </row>
    <row r="10" spans="1:14" s="22" customFormat="1" ht="50" customHeight="1" x14ac:dyDescent="0.2">
      <c r="A10" s="228" t="s">
        <v>161</v>
      </c>
      <c r="B10" s="82" t="s">
        <v>163</v>
      </c>
      <c r="C10" s="107"/>
      <c r="D10" s="19" t="s">
        <v>166</v>
      </c>
      <c r="E10" s="19"/>
      <c r="F10" s="83" t="s">
        <v>4</v>
      </c>
      <c r="G10" s="83">
        <v>4</v>
      </c>
      <c r="H10" s="83">
        <v>72</v>
      </c>
      <c r="I10" s="84">
        <v>66</v>
      </c>
      <c r="J10" s="115">
        <f>K10/85</f>
        <v>6.9411764705882353E-2</v>
      </c>
      <c r="K10" s="86">
        <v>5.9</v>
      </c>
      <c r="L10" s="19"/>
      <c r="M10" s="132">
        <f t="shared" ref="M10:M12" si="2">SUM(G10*H10*L10)</f>
        <v>0</v>
      </c>
      <c r="N10" s="14">
        <f t="shared" ref="N10:N12" si="3">SUM(M10*K10)</f>
        <v>0</v>
      </c>
    </row>
    <row r="11" spans="1:14" s="22" customFormat="1" ht="50" customHeight="1" x14ac:dyDescent="0.2">
      <c r="A11" s="228" t="s">
        <v>162</v>
      </c>
      <c r="B11" s="82" t="s">
        <v>164</v>
      </c>
      <c r="C11" s="107"/>
      <c r="D11" s="19" t="s">
        <v>166</v>
      </c>
      <c r="E11" s="19"/>
      <c r="F11" s="83" t="s">
        <v>4</v>
      </c>
      <c r="G11" s="83">
        <v>4</v>
      </c>
      <c r="H11" s="83">
        <v>72</v>
      </c>
      <c r="I11" s="84">
        <v>66</v>
      </c>
      <c r="J11" s="115">
        <f t="shared" ref="J11:J12" si="4">K11/85</f>
        <v>6.9411764705882353E-2</v>
      </c>
      <c r="K11" s="86">
        <v>5.9</v>
      </c>
      <c r="L11" s="19"/>
      <c r="M11" s="132">
        <f t="shared" si="2"/>
        <v>0</v>
      </c>
      <c r="N11" s="14">
        <f t="shared" si="3"/>
        <v>0</v>
      </c>
    </row>
    <row r="12" spans="1:14" s="22" customFormat="1" ht="50" customHeight="1" thickBot="1" x14ac:dyDescent="0.25">
      <c r="A12" s="8">
        <v>8710552284224</v>
      </c>
      <c r="B12" s="1" t="s">
        <v>165</v>
      </c>
      <c r="C12" s="89"/>
      <c r="D12" s="39" t="s">
        <v>166</v>
      </c>
      <c r="E12" s="39"/>
      <c r="F12" s="2" t="s">
        <v>4</v>
      </c>
      <c r="G12" s="2">
        <v>4</v>
      </c>
      <c r="H12" s="2">
        <v>72</v>
      </c>
      <c r="I12" s="116">
        <v>66</v>
      </c>
      <c r="J12" s="117">
        <f t="shared" si="4"/>
        <v>6.9411764705882353E-2</v>
      </c>
      <c r="K12" s="47">
        <v>5.9</v>
      </c>
      <c r="L12" s="39"/>
      <c r="M12" s="39">
        <f t="shared" si="2"/>
        <v>0</v>
      </c>
      <c r="N12" s="105">
        <f t="shared" si="3"/>
        <v>0</v>
      </c>
    </row>
    <row r="13" spans="1:14" s="29" customFormat="1" ht="50" customHeight="1" thickBot="1" x14ac:dyDescent="0.25">
      <c r="A13" s="40"/>
      <c r="B13" s="3"/>
      <c r="C13" s="41"/>
      <c r="D13" s="3"/>
      <c r="E13" s="3"/>
      <c r="F13" s="15"/>
      <c r="G13" s="3"/>
      <c r="H13" s="3"/>
      <c r="I13" s="42"/>
      <c r="J13" s="62"/>
      <c r="K13" s="49"/>
      <c r="L13" s="41"/>
      <c r="M13" s="41"/>
      <c r="N13" s="53"/>
    </row>
    <row r="14" spans="1:14" s="31" customFormat="1" ht="50" customHeight="1" thickTop="1" thickBot="1" x14ac:dyDescent="0.25">
      <c r="A14" s="30"/>
      <c r="B14" s="35" t="s">
        <v>21</v>
      </c>
      <c r="C14" s="36"/>
      <c r="D14" s="36"/>
      <c r="E14" s="36"/>
      <c r="F14" s="36"/>
      <c r="G14" s="36"/>
      <c r="H14" s="36"/>
      <c r="I14" s="37">
        <f>SUM(I2:I13)</f>
        <v>462</v>
      </c>
      <c r="J14" s="63"/>
      <c r="K14" s="50"/>
      <c r="L14" s="36">
        <f>SUM(L2:L13)</f>
        <v>0</v>
      </c>
      <c r="M14" s="36">
        <f>SUM(M2:M13)</f>
        <v>0</v>
      </c>
      <c r="N14" s="38">
        <f>SUM(N2:N12)</f>
        <v>0</v>
      </c>
    </row>
    <row r="15" spans="1:14" s="22" customFormat="1" ht="50" customHeight="1" thickTop="1" x14ac:dyDescent="0.2">
      <c r="A15" s="24"/>
      <c r="B15" s="25"/>
      <c r="C15" s="26"/>
      <c r="D15" s="27"/>
      <c r="E15" s="27"/>
      <c r="F15" s="27"/>
      <c r="G15" s="27"/>
      <c r="H15" s="27"/>
      <c r="I15" s="25"/>
      <c r="J15" s="64"/>
      <c r="K15" s="48"/>
      <c r="L15" s="26"/>
      <c r="M15" s="26"/>
      <c r="N15" s="28"/>
    </row>
    <row r="16" spans="1:14" s="32" customFormat="1" ht="33" customHeight="1" x14ac:dyDescent="0.25">
      <c r="A16" s="24"/>
      <c r="B16" s="25"/>
      <c r="C16" s="26"/>
      <c r="D16" s="27"/>
      <c r="E16" s="27"/>
      <c r="F16" s="27"/>
      <c r="G16" s="27"/>
      <c r="H16" s="27"/>
      <c r="I16" s="25"/>
      <c r="J16" s="64"/>
      <c r="K16" s="48"/>
      <c r="L16" s="26"/>
      <c r="M16" s="26"/>
      <c r="N16" s="28"/>
    </row>
  </sheetData>
  <pageMargins left="0.7" right="0.7" top="0.78740157499999996" bottom="0.78740157499999996" header="0.3" footer="0.3"/>
  <pageSetup paperSize="9" scale="44" orientation="landscape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7"/>
  <sheetViews>
    <sheetView zoomScaleNormal="100" workbookViewId="0">
      <pane ySplit="1" topLeftCell="A2" activePane="bottomLeft" state="frozen"/>
      <selection pane="bottomLeft" activeCell="J4" sqref="J4"/>
    </sheetView>
  </sheetViews>
  <sheetFormatPr baseColWidth="10" defaultRowHeight="15" x14ac:dyDescent="0.2"/>
  <cols>
    <col min="1" max="1" width="24.33203125" style="24" customWidth="1"/>
    <col min="2" max="2" width="38.6640625" style="25" customWidth="1"/>
    <col min="3" max="3" width="38" style="26" customWidth="1"/>
    <col min="4" max="4" width="14.5" style="27" customWidth="1"/>
    <col min="5" max="5" width="11.33203125" style="27" customWidth="1"/>
    <col min="6" max="6" width="11.5" style="74" customWidth="1"/>
    <col min="7" max="8" width="10.83203125" style="27"/>
    <col min="9" max="9" width="18" style="27" customWidth="1"/>
    <col min="10" max="10" width="14.6640625" style="25" customWidth="1"/>
    <col min="11" max="11" width="14.6640625" style="64" customWidth="1"/>
    <col min="12" max="12" width="16.1640625" style="48" customWidth="1"/>
    <col min="13" max="13" width="12.6640625" style="26" customWidth="1"/>
    <col min="14" max="14" width="23" style="26" customWidth="1"/>
    <col min="15" max="15" width="27" style="28" customWidth="1"/>
    <col min="16" max="16384" width="10.83203125" style="26"/>
  </cols>
  <sheetData>
    <row r="1" spans="1:16" s="20" customFormat="1" ht="39" thickBot="1" x14ac:dyDescent="0.25">
      <c r="A1" s="9" t="s">
        <v>1</v>
      </c>
      <c r="B1" s="10" t="s">
        <v>10</v>
      </c>
      <c r="C1" s="10" t="s">
        <v>18</v>
      </c>
      <c r="D1" s="10" t="s">
        <v>11</v>
      </c>
      <c r="E1" s="10" t="s">
        <v>12</v>
      </c>
      <c r="F1" s="11" t="s">
        <v>3</v>
      </c>
      <c r="G1" s="10" t="s">
        <v>13</v>
      </c>
      <c r="H1" s="10" t="s">
        <v>14</v>
      </c>
      <c r="I1" s="294" t="s">
        <v>179</v>
      </c>
      <c r="J1" s="141" t="s">
        <v>180</v>
      </c>
      <c r="K1" s="60" t="s">
        <v>38</v>
      </c>
      <c r="L1" s="44" t="s">
        <v>0</v>
      </c>
      <c r="M1" s="10" t="s">
        <v>19</v>
      </c>
      <c r="N1" s="91" t="s">
        <v>20</v>
      </c>
      <c r="O1" s="92" t="s">
        <v>2</v>
      </c>
    </row>
    <row r="2" spans="1:16" s="21" customFormat="1" ht="50" customHeight="1" x14ac:dyDescent="0.2">
      <c r="A2" s="76">
        <v>8001090186393</v>
      </c>
      <c r="B2" s="17" t="s">
        <v>65</v>
      </c>
      <c r="C2" s="100"/>
      <c r="D2" s="100">
        <v>100</v>
      </c>
      <c r="E2" s="104"/>
      <c r="F2" s="71" t="s">
        <v>9</v>
      </c>
      <c r="G2" s="18">
        <v>2</v>
      </c>
      <c r="H2" s="18">
        <v>144</v>
      </c>
      <c r="I2" s="295" t="s">
        <v>181</v>
      </c>
      <c r="J2" s="96">
        <v>66</v>
      </c>
      <c r="K2" s="95">
        <f>SUM(L2/D2)</f>
        <v>8.7499999999999994E-2</v>
      </c>
      <c r="L2" s="46">
        <v>8.75</v>
      </c>
      <c r="M2" s="100"/>
      <c r="N2" s="100">
        <f t="shared" ref="N2:N8" si="0">G2*H2*M2</f>
        <v>0</v>
      </c>
      <c r="O2" s="14">
        <f t="shared" ref="O2:O8" si="1">SUM(N2*L2)</f>
        <v>0</v>
      </c>
      <c r="P2" s="21" t="s">
        <v>72</v>
      </c>
    </row>
    <row r="3" spans="1:16" s="29" customFormat="1" ht="50" customHeight="1" x14ac:dyDescent="0.2">
      <c r="A3" s="77">
        <v>8001090186416</v>
      </c>
      <c r="B3" s="17" t="s">
        <v>71</v>
      </c>
      <c r="C3" s="78"/>
      <c r="D3" s="100">
        <v>100</v>
      </c>
      <c r="E3" s="104"/>
      <c r="F3" s="71" t="s">
        <v>9</v>
      </c>
      <c r="G3" s="100">
        <v>2</v>
      </c>
      <c r="H3" s="18">
        <v>72</v>
      </c>
      <c r="I3" s="295" t="s">
        <v>181</v>
      </c>
      <c r="J3" s="58">
        <v>66</v>
      </c>
      <c r="K3" s="95">
        <f t="shared" ref="K3:K8" si="2">SUM(L3/D3)</f>
        <v>8.7499999999999994E-2</v>
      </c>
      <c r="L3" s="46">
        <v>8.75</v>
      </c>
      <c r="M3" s="100"/>
      <c r="N3" s="100">
        <f t="shared" si="0"/>
        <v>0</v>
      </c>
      <c r="O3" s="14">
        <f t="shared" si="1"/>
        <v>0</v>
      </c>
      <c r="P3" s="21" t="s">
        <v>72</v>
      </c>
    </row>
    <row r="4" spans="1:16" s="21" customFormat="1" ht="50" customHeight="1" x14ac:dyDescent="0.2">
      <c r="A4" s="76">
        <v>8001090186447</v>
      </c>
      <c r="B4" s="17" t="s">
        <v>66</v>
      </c>
      <c r="C4" s="100"/>
      <c r="D4" s="100">
        <v>100</v>
      </c>
      <c r="E4" s="104"/>
      <c r="F4" s="71" t="s">
        <v>9</v>
      </c>
      <c r="G4" s="18">
        <v>2</v>
      </c>
      <c r="H4" s="80">
        <v>144</v>
      </c>
      <c r="I4" s="295" t="s">
        <v>181</v>
      </c>
      <c r="J4" s="96">
        <v>66</v>
      </c>
      <c r="K4" s="95">
        <f t="shared" si="2"/>
        <v>8.7499999999999994E-2</v>
      </c>
      <c r="L4" s="46">
        <v>8.75</v>
      </c>
      <c r="M4" s="100"/>
      <c r="N4" s="100">
        <f t="shared" si="0"/>
        <v>0</v>
      </c>
      <c r="O4" s="14">
        <f t="shared" si="1"/>
        <v>0</v>
      </c>
      <c r="P4" s="21" t="s">
        <v>72</v>
      </c>
    </row>
    <row r="5" spans="1:16" s="21" customFormat="1" ht="50" customHeight="1" x14ac:dyDescent="0.2">
      <c r="A5" s="76">
        <v>8001090186300</v>
      </c>
      <c r="B5" s="17" t="s">
        <v>67</v>
      </c>
      <c r="C5" s="100"/>
      <c r="D5" s="100">
        <v>90</v>
      </c>
      <c r="E5" s="104"/>
      <c r="F5" s="71" t="s">
        <v>9</v>
      </c>
      <c r="G5" s="18">
        <v>3</v>
      </c>
      <c r="H5" s="80">
        <v>216</v>
      </c>
      <c r="I5" s="295" t="s">
        <v>181</v>
      </c>
      <c r="J5" s="96">
        <v>66</v>
      </c>
      <c r="K5" s="95">
        <f t="shared" si="2"/>
        <v>9.7222222222222224E-2</v>
      </c>
      <c r="L5" s="46">
        <v>8.75</v>
      </c>
      <c r="M5" s="100"/>
      <c r="N5" s="100">
        <f t="shared" si="0"/>
        <v>0</v>
      </c>
      <c r="O5" s="14">
        <f t="shared" si="1"/>
        <v>0</v>
      </c>
      <c r="P5" s="21" t="s">
        <v>72</v>
      </c>
    </row>
    <row r="6" spans="1:16" s="129" customFormat="1" ht="50" customHeight="1" x14ac:dyDescent="0.2">
      <c r="A6" s="133">
        <v>8001090186263</v>
      </c>
      <c r="B6" s="120" t="s">
        <v>70</v>
      </c>
      <c r="C6" s="121"/>
      <c r="D6" s="121">
        <v>90</v>
      </c>
      <c r="E6" s="134"/>
      <c r="F6" s="135" t="s">
        <v>9</v>
      </c>
      <c r="G6" s="122">
        <v>2</v>
      </c>
      <c r="H6" s="136">
        <v>72</v>
      </c>
      <c r="I6" s="296"/>
      <c r="J6" s="123">
        <v>0</v>
      </c>
      <c r="K6" s="124">
        <f t="shared" si="2"/>
        <v>9.7222222222222224E-2</v>
      </c>
      <c r="L6" s="46">
        <v>8.75</v>
      </c>
      <c r="M6" s="121"/>
      <c r="N6" s="121">
        <f t="shared" si="0"/>
        <v>0</v>
      </c>
      <c r="O6" s="125">
        <f t="shared" si="1"/>
        <v>0</v>
      </c>
      <c r="P6" s="129" t="s">
        <v>72</v>
      </c>
    </row>
    <row r="7" spans="1:16" s="21" customFormat="1" ht="50" customHeight="1" x14ac:dyDescent="0.2">
      <c r="A7" s="76">
        <v>8001090186249</v>
      </c>
      <c r="B7" s="17" t="s">
        <v>68</v>
      </c>
      <c r="C7" s="100"/>
      <c r="D7" s="100">
        <v>90</v>
      </c>
      <c r="E7" s="104"/>
      <c r="F7" s="71" t="s">
        <v>9</v>
      </c>
      <c r="G7" s="18">
        <v>3</v>
      </c>
      <c r="H7" s="80">
        <v>216</v>
      </c>
      <c r="I7" s="295" t="s">
        <v>181</v>
      </c>
      <c r="J7" s="96">
        <v>66</v>
      </c>
      <c r="K7" s="95">
        <f t="shared" si="2"/>
        <v>9.7222222222222224E-2</v>
      </c>
      <c r="L7" s="46">
        <v>8.75</v>
      </c>
      <c r="M7" s="100"/>
      <c r="N7" s="100">
        <f t="shared" si="0"/>
        <v>0</v>
      </c>
      <c r="O7" s="14">
        <f t="shared" si="1"/>
        <v>0</v>
      </c>
      <c r="P7" s="21" t="s">
        <v>72</v>
      </c>
    </row>
    <row r="8" spans="1:16" s="21" customFormat="1" ht="50" customHeight="1" x14ac:dyDescent="0.2">
      <c r="A8" s="101">
        <v>8001090186515</v>
      </c>
      <c r="B8" s="17" t="s">
        <v>69</v>
      </c>
      <c r="C8" s="100"/>
      <c r="D8" s="100">
        <v>110</v>
      </c>
      <c r="E8" s="104"/>
      <c r="F8" s="71" t="s">
        <v>9</v>
      </c>
      <c r="G8" s="18">
        <v>2</v>
      </c>
      <c r="H8" s="80">
        <v>144</v>
      </c>
      <c r="I8" s="295" t="s">
        <v>181</v>
      </c>
      <c r="J8" s="96">
        <v>66</v>
      </c>
      <c r="K8" s="95">
        <f t="shared" si="2"/>
        <v>7.9545454545454544E-2</v>
      </c>
      <c r="L8" s="46">
        <v>8.75</v>
      </c>
      <c r="M8" s="100"/>
      <c r="N8" s="100">
        <f t="shared" si="0"/>
        <v>0</v>
      </c>
      <c r="O8" s="14">
        <f t="shared" si="1"/>
        <v>0</v>
      </c>
      <c r="P8" s="21" t="s">
        <v>72</v>
      </c>
    </row>
    <row r="9" spans="1:16" s="21" customFormat="1" ht="50" customHeight="1" x14ac:dyDescent="0.2">
      <c r="A9" s="76"/>
      <c r="B9" s="17"/>
      <c r="C9" s="100"/>
      <c r="D9" s="100"/>
      <c r="E9" s="100"/>
      <c r="F9" s="71"/>
      <c r="G9" s="18"/>
      <c r="H9" s="80"/>
      <c r="I9" s="297"/>
      <c r="J9" s="96"/>
      <c r="K9" s="95"/>
      <c r="L9" s="46"/>
      <c r="M9" s="100"/>
      <c r="N9" s="100"/>
      <c r="O9" s="14"/>
    </row>
    <row r="10" spans="1:16" s="21" customFormat="1" ht="50" customHeight="1" x14ac:dyDescent="0.2">
      <c r="A10" s="76">
        <v>8718951067950</v>
      </c>
      <c r="B10" s="17" t="s">
        <v>73</v>
      </c>
      <c r="C10" s="113"/>
      <c r="D10" s="113"/>
      <c r="E10" s="113" t="s">
        <v>74</v>
      </c>
      <c r="F10" s="71" t="s">
        <v>75</v>
      </c>
      <c r="G10" s="18">
        <v>12</v>
      </c>
      <c r="H10" s="80">
        <v>205</v>
      </c>
      <c r="I10" s="297" t="s">
        <v>167</v>
      </c>
      <c r="J10" s="114">
        <v>10</v>
      </c>
      <c r="K10" s="115"/>
      <c r="L10" s="46">
        <v>1.45</v>
      </c>
      <c r="M10" s="113"/>
      <c r="N10" s="113">
        <f>G10*H10*M10</f>
        <v>0</v>
      </c>
      <c r="O10" s="14">
        <f>SUM(N10*L10)</f>
        <v>0</v>
      </c>
      <c r="P10" s="137" t="s">
        <v>108</v>
      </c>
    </row>
    <row r="11" spans="1:16" s="21" customFormat="1" ht="50" customHeight="1" x14ac:dyDescent="0.2">
      <c r="A11" s="76">
        <v>8718951067998</v>
      </c>
      <c r="B11" s="17" t="s">
        <v>76</v>
      </c>
      <c r="C11" s="113"/>
      <c r="D11" s="113"/>
      <c r="E11" s="113" t="s">
        <v>74</v>
      </c>
      <c r="F11" s="71" t="s">
        <v>75</v>
      </c>
      <c r="G11" s="18">
        <v>12</v>
      </c>
      <c r="H11" s="18">
        <v>205</v>
      </c>
      <c r="I11" s="297" t="s">
        <v>167</v>
      </c>
      <c r="J11" s="114">
        <v>10</v>
      </c>
      <c r="K11" s="115"/>
      <c r="L11" s="46">
        <v>1.45</v>
      </c>
      <c r="M11" s="113"/>
      <c r="N11" s="113">
        <f>G11*H11*M11</f>
        <v>0</v>
      </c>
      <c r="O11" s="14">
        <f>SUM(N11*L11)</f>
        <v>0</v>
      </c>
      <c r="P11" s="21" t="s">
        <v>108</v>
      </c>
    </row>
    <row r="12" spans="1:16" s="22" customFormat="1" ht="50" customHeight="1" thickBot="1" x14ac:dyDescent="0.25">
      <c r="A12" s="79" t="s">
        <v>77</v>
      </c>
      <c r="B12" s="1" t="s">
        <v>78</v>
      </c>
      <c r="C12" s="39"/>
      <c r="D12" s="39"/>
      <c r="E12" s="39" t="s">
        <v>74</v>
      </c>
      <c r="F12" s="72" t="s">
        <v>75</v>
      </c>
      <c r="G12" s="2">
        <v>12</v>
      </c>
      <c r="H12" s="2">
        <v>205</v>
      </c>
      <c r="I12" s="297" t="s">
        <v>167</v>
      </c>
      <c r="J12" s="116">
        <v>10</v>
      </c>
      <c r="K12" s="117"/>
      <c r="L12" s="47">
        <v>1.45</v>
      </c>
      <c r="M12" s="39"/>
      <c r="N12" s="90">
        <f>G12*H12*M12</f>
        <v>0</v>
      </c>
      <c r="O12" s="93">
        <f>SUM(N12*L12)</f>
        <v>0</v>
      </c>
      <c r="P12" s="22" t="s">
        <v>108</v>
      </c>
    </row>
    <row r="13" spans="1:16" s="22" customFormat="1" ht="50" customHeight="1" thickBot="1" x14ac:dyDescent="0.25">
      <c r="A13" s="79"/>
      <c r="B13" s="1"/>
      <c r="C13" s="39"/>
      <c r="D13" s="39"/>
      <c r="E13" s="39"/>
      <c r="F13" s="72"/>
      <c r="G13" s="2"/>
      <c r="H13" s="2"/>
      <c r="I13" s="298"/>
      <c r="J13" s="116"/>
      <c r="K13" s="117"/>
      <c r="L13" s="47"/>
      <c r="M13" s="39"/>
      <c r="N13" s="90"/>
      <c r="O13" s="93"/>
    </row>
    <row r="14" spans="1:16" s="29" customFormat="1" ht="50" customHeight="1" thickBot="1" x14ac:dyDescent="0.25">
      <c r="A14" s="40"/>
      <c r="B14" s="3"/>
      <c r="C14" s="41"/>
      <c r="D14" s="3"/>
      <c r="E14" s="3"/>
      <c r="F14" s="15"/>
      <c r="G14" s="3"/>
      <c r="H14" s="3"/>
      <c r="I14" s="299"/>
      <c r="J14" s="42"/>
      <c r="K14" s="62"/>
      <c r="L14" s="49"/>
      <c r="M14" s="41"/>
      <c r="N14" s="41"/>
      <c r="O14" s="53"/>
    </row>
    <row r="15" spans="1:16" s="31" customFormat="1" ht="50" customHeight="1" thickTop="1" thickBot="1" x14ac:dyDescent="0.25">
      <c r="A15" s="30"/>
      <c r="B15" s="35" t="s">
        <v>21</v>
      </c>
      <c r="C15" s="36"/>
      <c r="D15" s="36"/>
      <c r="E15" s="36"/>
      <c r="F15" s="73"/>
      <c r="G15" s="36"/>
      <c r="H15" s="36"/>
      <c r="I15" s="300"/>
      <c r="J15" s="37">
        <f>SUM(J2:J14)</f>
        <v>426</v>
      </c>
      <c r="K15" s="63"/>
      <c r="L15" s="50"/>
      <c r="M15" s="36">
        <f>SUM(M2:M14)</f>
        <v>0</v>
      </c>
      <c r="N15" s="36">
        <f>SUM(N2:N14)</f>
        <v>0</v>
      </c>
      <c r="O15" s="38">
        <f>SUM(O2:O14)</f>
        <v>0</v>
      </c>
    </row>
    <row r="16" spans="1:16" s="22" customFormat="1" ht="50" customHeight="1" thickTop="1" x14ac:dyDescent="0.2">
      <c r="A16" s="24"/>
      <c r="B16" s="25"/>
      <c r="C16" s="26"/>
      <c r="D16" s="27"/>
      <c r="E16" s="27"/>
      <c r="F16" s="74"/>
      <c r="G16" s="27"/>
      <c r="H16" s="27"/>
      <c r="I16" s="27"/>
      <c r="J16" s="25"/>
      <c r="K16" s="64"/>
      <c r="L16" s="48"/>
      <c r="M16" s="26"/>
      <c r="N16" s="26"/>
      <c r="O16" s="28"/>
    </row>
    <row r="17" spans="1:15" s="32" customFormat="1" ht="33" customHeight="1" x14ac:dyDescent="0.25">
      <c r="A17" s="24"/>
      <c r="B17" s="25"/>
      <c r="C17" s="26"/>
      <c r="D17" s="27"/>
      <c r="E17" s="27"/>
      <c r="F17" s="74"/>
      <c r="G17" s="27"/>
      <c r="H17" s="27"/>
      <c r="I17" s="27"/>
      <c r="J17" s="25"/>
      <c r="K17" s="64"/>
      <c r="L17" s="48"/>
      <c r="M17" s="26"/>
      <c r="N17" s="26"/>
      <c r="O17" s="28"/>
    </row>
  </sheetData>
  <pageMargins left="0.7" right="0.7" top="0.78740157499999996" bottom="0.78740157499999996" header="0.3" footer="0.3"/>
  <pageSetup paperSize="9" scale="44" orientation="landscape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1CF0-10A0-3E4E-AF8B-3C4067A3F63F}">
  <sheetPr>
    <pageSetUpPr fitToPage="1"/>
  </sheetPr>
  <dimension ref="A1:O88"/>
  <sheetViews>
    <sheetView zoomScaleNormal="100" workbookViewId="0">
      <pane ySplit="1" topLeftCell="A10" activePane="bottomLeft" state="frozen"/>
      <selection pane="bottomLeft" activeCell="J1" sqref="J1"/>
    </sheetView>
  </sheetViews>
  <sheetFormatPr baseColWidth="10" defaultRowHeight="15" x14ac:dyDescent="0.2"/>
  <cols>
    <col min="1" max="1" width="24.33203125" style="148" customWidth="1"/>
    <col min="2" max="2" width="38.6640625" style="146" customWidth="1"/>
    <col min="3" max="3" width="38" style="142" customWidth="1"/>
    <col min="4" max="4" width="14.5" style="147" customWidth="1"/>
    <col min="5" max="5" width="11.33203125" style="147" customWidth="1"/>
    <col min="6" max="6" width="13.1640625" style="147" customWidth="1"/>
    <col min="7" max="8" width="10.83203125" style="147"/>
    <col min="9" max="9" width="15.5" style="147" customWidth="1"/>
    <col min="10" max="10" width="14.6640625" style="146" customWidth="1"/>
    <col min="11" max="11" width="14.6640625" style="145" customWidth="1"/>
    <col min="12" max="12" width="16.1640625" style="307" customWidth="1"/>
    <col min="13" max="13" width="12.6640625" style="142" customWidth="1"/>
    <col min="14" max="14" width="23" style="142" customWidth="1"/>
    <col min="15" max="15" width="27" style="143" customWidth="1"/>
    <col min="16" max="16384" width="10.83203125" style="142"/>
  </cols>
  <sheetData>
    <row r="1" spans="1:15" s="217" customFormat="1" ht="39" thickBot="1" x14ac:dyDescent="0.25">
      <c r="A1" s="227" t="s">
        <v>1</v>
      </c>
      <c r="B1" s="226" t="s">
        <v>10</v>
      </c>
      <c r="C1" s="225" t="s">
        <v>18</v>
      </c>
      <c r="D1" s="224" t="s">
        <v>11</v>
      </c>
      <c r="E1" s="219" t="s">
        <v>12</v>
      </c>
      <c r="F1" s="223" t="s">
        <v>3</v>
      </c>
      <c r="G1" s="219" t="s">
        <v>13</v>
      </c>
      <c r="H1" s="219" t="s">
        <v>14</v>
      </c>
      <c r="I1" s="254" t="s">
        <v>179</v>
      </c>
      <c r="J1" s="222" t="s">
        <v>180</v>
      </c>
      <c r="K1" s="221" t="s">
        <v>38</v>
      </c>
      <c r="L1" s="305" t="s">
        <v>0</v>
      </c>
      <c r="M1" s="219" t="s">
        <v>19</v>
      </c>
      <c r="N1" s="219" t="s">
        <v>20</v>
      </c>
      <c r="O1" s="218" t="s">
        <v>2</v>
      </c>
    </row>
    <row r="2" spans="1:15" s="237" customFormat="1" ht="50" customHeight="1" x14ac:dyDescent="0.2">
      <c r="A2" s="216">
        <v>4015000314480</v>
      </c>
      <c r="B2" s="215" t="s">
        <v>96</v>
      </c>
      <c r="C2" s="234"/>
      <c r="D2" s="214" t="s">
        <v>53</v>
      </c>
      <c r="E2" s="209" t="s">
        <v>54</v>
      </c>
      <c r="F2" s="213" t="s">
        <v>29</v>
      </c>
      <c r="G2" s="213">
        <v>2</v>
      </c>
      <c r="H2" s="213">
        <v>96</v>
      </c>
      <c r="I2" s="301"/>
      <c r="J2" s="212">
        <v>33</v>
      </c>
      <c r="K2" s="211">
        <f>SUM(L2/44)</f>
        <v>0.125</v>
      </c>
      <c r="L2" s="210">
        <v>5.5</v>
      </c>
      <c r="M2" s="209"/>
      <c r="N2" s="209">
        <f>SUM(G2*H2*M2)</f>
        <v>0</v>
      </c>
      <c r="O2" s="208">
        <f>SUM(N2*L2)</f>
        <v>0</v>
      </c>
    </row>
    <row r="3" spans="1:15" s="237" customFormat="1" ht="50" customHeight="1" x14ac:dyDescent="0.2">
      <c r="A3" s="191">
        <v>4015000314862</v>
      </c>
      <c r="B3" s="190" t="s">
        <v>23</v>
      </c>
      <c r="C3" s="235"/>
      <c r="D3" s="172" t="s">
        <v>53</v>
      </c>
      <c r="E3" s="167" t="s">
        <v>54</v>
      </c>
      <c r="F3" s="171" t="s">
        <v>29</v>
      </c>
      <c r="G3" s="171">
        <v>2</v>
      </c>
      <c r="H3" s="171">
        <v>96</v>
      </c>
      <c r="I3" s="241"/>
      <c r="J3" s="189">
        <v>33</v>
      </c>
      <c r="K3" s="169">
        <f>L3/44</f>
        <v>0.125</v>
      </c>
      <c r="L3" s="168">
        <v>5.5</v>
      </c>
      <c r="M3" s="167"/>
      <c r="N3" s="167">
        <f>SUM(G3*H3*M3)</f>
        <v>0</v>
      </c>
      <c r="O3" s="166">
        <f>SUM(N3*L3)</f>
        <v>0</v>
      </c>
    </row>
    <row r="4" spans="1:15" s="237" customFormat="1" ht="50" customHeight="1" x14ac:dyDescent="0.2">
      <c r="A4" s="191">
        <v>4015000314992</v>
      </c>
      <c r="B4" s="190" t="s">
        <v>97</v>
      </c>
      <c r="C4" s="235"/>
      <c r="D4" s="172" t="s">
        <v>53</v>
      </c>
      <c r="E4" s="167" t="s">
        <v>54</v>
      </c>
      <c r="F4" s="171" t="s">
        <v>29</v>
      </c>
      <c r="G4" s="171">
        <v>2</v>
      </c>
      <c r="H4" s="171">
        <v>96</v>
      </c>
      <c r="I4" s="241"/>
      <c r="J4" s="189">
        <v>33</v>
      </c>
      <c r="K4" s="169">
        <f>L4/44</f>
        <v>0.125</v>
      </c>
      <c r="L4" s="168">
        <v>5.5</v>
      </c>
      <c r="M4" s="167"/>
      <c r="N4" s="167">
        <f>SUM(G4*H4*M4)</f>
        <v>0</v>
      </c>
      <c r="O4" s="166">
        <f>SUM(N4*L4)</f>
        <v>0</v>
      </c>
    </row>
    <row r="5" spans="1:15" s="237" customFormat="1" ht="50" customHeight="1" x14ac:dyDescent="0.2">
      <c r="A5" s="191"/>
      <c r="B5" s="190"/>
      <c r="C5" s="229"/>
      <c r="D5" s="172"/>
      <c r="E5" s="167"/>
      <c r="F5" s="171"/>
      <c r="G5" s="171"/>
      <c r="H5" s="171"/>
      <c r="I5" s="241"/>
      <c r="J5" s="189"/>
      <c r="K5" s="169"/>
      <c r="L5" s="168"/>
      <c r="M5" s="167"/>
      <c r="N5" s="167"/>
      <c r="O5" s="166"/>
    </row>
    <row r="6" spans="1:15" s="237" customFormat="1" ht="50" customHeight="1" x14ac:dyDescent="0.2">
      <c r="A6" s="191">
        <v>4015000959667</v>
      </c>
      <c r="B6" s="190" t="s">
        <v>103</v>
      </c>
      <c r="C6" s="229"/>
      <c r="D6" s="172" t="s">
        <v>41</v>
      </c>
      <c r="E6" s="167" t="s">
        <v>42</v>
      </c>
      <c r="F6" s="171" t="s">
        <v>104</v>
      </c>
      <c r="G6" s="171">
        <v>1</v>
      </c>
      <c r="H6" s="171">
        <v>112</v>
      </c>
      <c r="I6" s="241"/>
      <c r="J6" s="189">
        <v>33</v>
      </c>
      <c r="K6" s="169">
        <f>L6/70</f>
        <v>0.125</v>
      </c>
      <c r="L6" s="168">
        <v>8.75</v>
      </c>
      <c r="M6" s="167"/>
      <c r="N6" s="167">
        <f>SUM(G6*H6*M6)</f>
        <v>0</v>
      </c>
      <c r="O6" s="166">
        <f>SUM(N6*L6)</f>
        <v>0</v>
      </c>
    </row>
    <row r="7" spans="1:15" s="237" customFormat="1" ht="50" customHeight="1" x14ac:dyDescent="0.2">
      <c r="A7" s="186">
        <v>4015000350808</v>
      </c>
      <c r="B7" s="181" t="s">
        <v>107</v>
      </c>
      <c r="C7" s="229"/>
      <c r="D7" s="180" t="s">
        <v>5</v>
      </c>
      <c r="E7" s="175" t="s">
        <v>17</v>
      </c>
      <c r="F7" s="179" t="s">
        <v>104</v>
      </c>
      <c r="G7" s="179">
        <v>1</v>
      </c>
      <c r="H7" s="179">
        <v>96</v>
      </c>
      <c r="I7" s="302"/>
      <c r="J7" s="183">
        <v>66</v>
      </c>
      <c r="K7" s="169">
        <f>L7/100</f>
        <v>0.125</v>
      </c>
      <c r="L7" s="176">
        <v>12.5</v>
      </c>
      <c r="M7" s="175"/>
      <c r="N7" s="167">
        <f>SUM(G7*H7*M7)</f>
        <v>0</v>
      </c>
      <c r="O7" s="166">
        <f>SUM(N7*L7)</f>
        <v>0</v>
      </c>
    </row>
    <row r="8" spans="1:15" s="237" customFormat="1" ht="50" customHeight="1" x14ac:dyDescent="0.2">
      <c r="A8" s="191"/>
      <c r="B8" s="190"/>
      <c r="C8" s="229"/>
      <c r="D8" s="172"/>
      <c r="E8" s="167"/>
      <c r="F8" s="171"/>
      <c r="G8" s="171"/>
      <c r="H8" s="171"/>
      <c r="I8" s="241"/>
      <c r="J8" s="189"/>
      <c r="K8" s="169"/>
      <c r="L8" s="168"/>
      <c r="M8" s="167"/>
      <c r="N8" s="167"/>
      <c r="O8" s="166"/>
    </row>
    <row r="9" spans="1:15" s="237" customFormat="1" ht="50" customHeight="1" x14ac:dyDescent="0.2">
      <c r="A9" s="193">
        <v>4015000315128</v>
      </c>
      <c r="B9" s="192" t="s">
        <v>31</v>
      </c>
      <c r="C9" s="234"/>
      <c r="D9" s="200" t="s">
        <v>52</v>
      </c>
      <c r="E9" s="229" t="s">
        <v>59</v>
      </c>
      <c r="F9" s="199" t="s">
        <v>29</v>
      </c>
      <c r="G9" s="199">
        <v>5</v>
      </c>
      <c r="H9" s="199">
        <v>48</v>
      </c>
      <c r="I9" s="303"/>
      <c r="J9" s="198">
        <v>10</v>
      </c>
      <c r="K9" s="197">
        <f>L9/15</f>
        <v>0.11</v>
      </c>
      <c r="L9" s="196">
        <v>1.65</v>
      </c>
      <c r="M9" s="229"/>
      <c r="N9" s="229">
        <f>SUM(G9*H9*M9)</f>
        <v>0</v>
      </c>
      <c r="O9" s="195">
        <f>SUM(N9*L9)</f>
        <v>0</v>
      </c>
    </row>
    <row r="10" spans="1:15" s="237" customFormat="1" ht="50" customHeight="1" x14ac:dyDescent="0.2">
      <c r="A10" s="193">
        <v>4015000315173</v>
      </c>
      <c r="B10" s="192" t="s">
        <v>48</v>
      </c>
      <c r="C10" s="234"/>
      <c r="D10" s="172" t="s">
        <v>52</v>
      </c>
      <c r="E10" s="167" t="s">
        <v>59</v>
      </c>
      <c r="F10" s="171" t="s">
        <v>29</v>
      </c>
      <c r="G10" s="171">
        <v>5</v>
      </c>
      <c r="H10" s="171">
        <v>48</v>
      </c>
      <c r="I10" s="241"/>
      <c r="J10" s="189">
        <v>10</v>
      </c>
      <c r="K10" s="188">
        <f>L10/15</f>
        <v>0.11</v>
      </c>
      <c r="L10" s="168">
        <v>1.65</v>
      </c>
      <c r="M10" s="167"/>
      <c r="N10" s="167">
        <f>SUM(G10*H10*M10)</f>
        <v>0</v>
      </c>
      <c r="O10" s="166">
        <f>SUM(N10*L10)</f>
        <v>0</v>
      </c>
    </row>
    <row r="11" spans="1:15" s="237" customFormat="1" ht="50" customHeight="1" x14ac:dyDescent="0.2">
      <c r="A11" s="193">
        <v>4015000315098</v>
      </c>
      <c r="B11" s="192" t="s">
        <v>49</v>
      </c>
      <c r="C11" s="234"/>
      <c r="D11" s="172" t="s">
        <v>52</v>
      </c>
      <c r="E11" s="167" t="s">
        <v>59</v>
      </c>
      <c r="F11" s="171" t="s">
        <v>29</v>
      </c>
      <c r="G11" s="171">
        <v>5</v>
      </c>
      <c r="H11" s="171">
        <v>48</v>
      </c>
      <c r="I11" s="241"/>
      <c r="J11" s="189">
        <v>10</v>
      </c>
      <c r="K11" s="188">
        <f>L11/15</f>
        <v>0.11</v>
      </c>
      <c r="L11" s="168">
        <v>1.65</v>
      </c>
      <c r="M11" s="167"/>
      <c r="N11" s="167">
        <f>SUM(G11*H11*M11)</f>
        <v>0</v>
      </c>
      <c r="O11" s="166">
        <f>SUM(N11*L11)</f>
        <v>0</v>
      </c>
    </row>
    <row r="12" spans="1:15" s="237" customFormat="1" ht="50" customHeight="1" x14ac:dyDescent="0.2">
      <c r="A12" s="193">
        <v>4015000315081</v>
      </c>
      <c r="B12" s="192" t="s">
        <v>49</v>
      </c>
      <c r="C12" s="234"/>
      <c r="D12" s="172" t="s">
        <v>53</v>
      </c>
      <c r="E12" s="167" t="s">
        <v>54</v>
      </c>
      <c r="F12" s="171" t="s">
        <v>29</v>
      </c>
      <c r="G12" s="171">
        <v>2</v>
      </c>
      <c r="H12" s="171">
        <v>96</v>
      </c>
      <c r="I12" s="241"/>
      <c r="J12" s="189">
        <v>66</v>
      </c>
      <c r="K12" s="188">
        <f>L12/44</f>
        <v>0.11022727272727272</v>
      </c>
      <c r="L12" s="168">
        <v>4.8499999999999996</v>
      </c>
      <c r="M12" s="167"/>
      <c r="N12" s="167">
        <f>SUM(G12*H12*M12)</f>
        <v>0</v>
      </c>
      <c r="O12" s="166">
        <f>SUM(N12*L12)</f>
        <v>0</v>
      </c>
    </row>
    <row r="13" spans="1:15" s="237" customFormat="1" ht="50" customHeight="1" x14ac:dyDescent="0.2">
      <c r="A13" s="193">
        <v>4015000315159</v>
      </c>
      <c r="B13" s="192" t="s">
        <v>50</v>
      </c>
      <c r="C13" s="234"/>
      <c r="D13" s="172" t="s">
        <v>53</v>
      </c>
      <c r="E13" s="167" t="s">
        <v>54</v>
      </c>
      <c r="F13" s="171" t="s">
        <v>29</v>
      </c>
      <c r="G13" s="171">
        <v>2</v>
      </c>
      <c r="H13" s="171">
        <v>96</v>
      </c>
      <c r="I13" s="241"/>
      <c r="J13" s="189">
        <v>66</v>
      </c>
      <c r="K13" s="188">
        <f>L13/44</f>
        <v>0.11022727272727272</v>
      </c>
      <c r="L13" s="168">
        <v>4.8499999999999996</v>
      </c>
      <c r="M13" s="167"/>
      <c r="N13" s="167">
        <f>SUM(G13*H13*M13)</f>
        <v>0</v>
      </c>
      <c r="O13" s="166">
        <f>SUM(N13*L13)</f>
        <v>0</v>
      </c>
    </row>
    <row r="14" spans="1:15" s="237" customFormat="1" ht="50" customHeight="1" x14ac:dyDescent="0.2">
      <c r="A14" s="193"/>
      <c r="B14" s="192"/>
      <c r="C14" s="234"/>
      <c r="D14" s="172"/>
      <c r="E14" s="167"/>
      <c r="F14" s="171"/>
      <c r="G14" s="171"/>
      <c r="H14" s="171"/>
      <c r="I14" s="241"/>
      <c r="J14" s="189"/>
      <c r="K14" s="188"/>
      <c r="L14" s="168"/>
      <c r="M14" s="167"/>
      <c r="N14" s="167"/>
      <c r="O14" s="166"/>
    </row>
    <row r="15" spans="1:15" s="237" customFormat="1" ht="50" customHeight="1" x14ac:dyDescent="0.2">
      <c r="A15" s="193">
        <v>4015000350860</v>
      </c>
      <c r="B15" s="192" t="s">
        <v>51</v>
      </c>
      <c r="C15" s="234"/>
      <c r="D15" s="172" t="s">
        <v>53</v>
      </c>
      <c r="E15" s="167" t="s">
        <v>55</v>
      </c>
      <c r="F15" s="171" t="s">
        <v>29</v>
      </c>
      <c r="G15" s="171">
        <v>1</v>
      </c>
      <c r="H15" s="171">
        <v>190</v>
      </c>
      <c r="I15" s="241"/>
      <c r="J15" s="189">
        <v>132</v>
      </c>
      <c r="K15" s="188">
        <f>L15/44</f>
        <v>0.11022727272727272</v>
      </c>
      <c r="L15" s="168">
        <v>4.8499999999999996</v>
      </c>
      <c r="M15" s="167"/>
      <c r="N15" s="167">
        <f>SUM(G15*H15*M15)</f>
        <v>0</v>
      </c>
      <c r="O15" s="166">
        <f>SUM(N15*L15)</f>
        <v>0</v>
      </c>
    </row>
    <row r="16" spans="1:15" s="237" customFormat="1" ht="50" customHeight="1" x14ac:dyDescent="0.2">
      <c r="A16" s="193">
        <v>4015000350884</v>
      </c>
      <c r="B16" s="192" t="s">
        <v>85</v>
      </c>
      <c r="C16" s="234"/>
      <c r="D16" s="172" t="s">
        <v>5</v>
      </c>
      <c r="E16" s="167" t="s">
        <v>86</v>
      </c>
      <c r="F16" s="171" t="s">
        <v>29</v>
      </c>
      <c r="G16" s="171">
        <v>1</v>
      </c>
      <c r="H16" s="171">
        <v>96</v>
      </c>
      <c r="I16" s="241"/>
      <c r="J16" s="189">
        <v>66</v>
      </c>
      <c r="K16" s="188">
        <f>L16/100</f>
        <v>0.11</v>
      </c>
      <c r="L16" s="168">
        <v>11</v>
      </c>
      <c r="M16" s="167"/>
      <c r="N16" s="167">
        <f>SUM(G16*H16*M16)</f>
        <v>0</v>
      </c>
      <c r="O16" s="166">
        <f>SUM(N16*L16)</f>
        <v>0</v>
      </c>
    </row>
    <row r="17" spans="1:15" s="237" customFormat="1" ht="50" customHeight="1" x14ac:dyDescent="0.2">
      <c r="A17" s="193"/>
      <c r="B17" s="192"/>
      <c r="C17" s="234"/>
      <c r="D17" s="172"/>
      <c r="E17" s="167"/>
      <c r="F17" s="171"/>
      <c r="G17" s="171"/>
      <c r="H17" s="171"/>
      <c r="I17" s="241"/>
      <c r="J17" s="189"/>
      <c r="K17" s="188"/>
      <c r="L17" s="168"/>
      <c r="M17" s="167"/>
      <c r="N17" s="167"/>
      <c r="O17" s="166"/>
    </row>
    <row r="18" spans="1:15" s="201" customFormat="1" ht="50" customHeight="1" x14ac:dyDescent="0.2">
      <c r="A18" s="293">
        <v>4015000354936</v>
      </c>
      <c r="B18" s="292" t="s">
        <v>87</v>
      </c>
      <c r="C18" s="234"/>
      <c r="D18" s="206" t="s">
        <v>8</v>
      </c>
      <c r="E18" s="202" t="s">
        <v>89</v>
      </c>
      <c r="F18" s="205" t="s">
        <v>29</v>
      </c>
      <c r="G18" s="205">
        <v>2</v>
      </c>
      <c r="H18" s="205">
        <v>96</v>
      </c>
      <c r="I18" s="304"/>
      <c r="J18" s="204"/>
      <c r="K18" s="291">
        <f>L18/100</f>
        <v>0.10199999999999999</v>
      </c>
      <c r="L18" s="203">
        <v>10.199999999999999</v>
      </c>
      <c r="M18" s="202"/>
      <c r="N18" s="202">
        <f>SUM(G18*H18*M18)</f>
        <v>0</v>
      </c>
      <c r="O18" s="207">
        <f>SUM(N18*L18)</f>
        <v>0</v>
      </c>
    </row>
    <row r="19" spans="1:15" s="237" customFormat="1" ht="50" customHeight="1" x14ac:dyDescent="0.2">
      <c r="A19" s="193">
        <v>4015000354943</v>
      </c>
      <c r="B19" s="192" t="s">
        <v>88</v>
      </c>
      <c r="C19" s="234"/>
      <c r="D19" s="172" t="s">
        <v>8</v>
      </c>
      <c r="E19" s="167" t="s">
        <v>89</v>
      </c>
      <c r="F19" s="171" t="s">
        <v>29</v>
      </c>
      <c r="G19" s="171">
        <v>2</v>
      </c>
      <c r="H19" s="171">
        <v>96</v>
      </c>
      <c r="I19" s="241"/>
      <c r="J19" s="189">
        <v>10</v>
      </c>
      <c r="K19" s="188">
        <f>L19/100</f>
        <v>0.10199999999999999</v>
      </c>
      <c r="L19" s="168">
        <v>10.199999999999999</v>
      </c>
      <c r="M19" s="167"/>
      <c r="N19" s="167">
        <f>SUM(G19*H19*M19)</f>
        <v>0</v>
      </c>
      <c r="O19" s="166">
        <f>SUM(N19*L19)</f>
        <v>0</v>
      </c>
    </row>
    <row r="20" spans="1:15" s="237" customFormat="1" ht="50" customHeight="1" x14ac:dyDescent="0.2">
      <c r="A20" s="193"/>
      <c r="B20" s="192"/>
      <c r="C20" s="234"/>
      <c r="D20" s="172"/>
      <c r="E20" s="167"/>
      <c r="F20" s="171"/>
      <c r="G20" s="171"/>
      <c r="H20" s="171"/>
      <c r="I20" s="241"/>
      <c r="J20" s="189"/>
      <c r="K20" s="188"/>
      <c r="L20" s="168"/>
      <c r="M20" s="167"/>
      <c r="N20" s="167"/>
      <c r="O20" s="166"/>
    </row>
    <row r="21" spans="1:15" s="237" customFormat="1" ht="50" customHeight="1" x14ac:dyDescent="0.2">
      <c r="A21" s="193"/>
      <c r="B21" s="192"/>
      <c r="C21" s="234"/>
      <c r="D21" s="172"/>
      <c r="E21" s="167"/>
      <c r="F21" s="171"/>
      <c r="G21" s="171"/>
      <c r="H21" s="171"/>
      <c r="I21" s="241"/>
      <c r="J21" s="189"/>
      <c r="K21" s="188"/>
      <c r="L21" s="168"/>
      <c r="M21" s="167"/>
      <c r="N21" s="167"/>
      <c r="O21" s="166"/>
    </row>
    <row r="22" spans="1:15" s="237" customFormat="1" ht="50" customHeight="1" x14ac:dyDescent="0.2">
      <c r="A22" s="191">
        <v>4015000314947</v>
      </c>
      <c r="B22" s="190" t="s">
        <v>56</v>
      </c>
      <c r="C22" s="229"/>
      <c r="D22" s="172" t="s">
        <v>53</v>
      </c>
      <c r="E22" s="167" t="s">
        <v>54</v>
      </c>
      <c r="F22" s="171" t="s">
        <v>29</v>
      </c>
      <c r="G22" s="171">
        <v>2</v>
      </c>
      <c r="H22" s="171">
        <v>96</v>
      </c>
      <c r="I22" s="241"/>
      <c r="J22" s="189">
        <v>33</v>
      </c>
      <c r="K22" s="188">
        <f>L22/44</f>
        <v>0.10227272727272728</v>
      </c>
      <c r="L22" s="168">
        <v>4.5</v>
      </c>
      <c r="M22" s="167"/>
      <c r="N22" s="167">
        <f>SUM(G22*H22*M22)</f>
        <v>0</v>
      </c>
      <c r="O22" s="166">
        <f>SUM(N22*L22)</f>
        <v>0</v>
      </c>
    </row>
    <row r="23" spans="1:15" s="237" customFormat="1" ht="50" customHeight="1" x14ac:dyDescent="0.2">
      <c r="A23" s="186">
        <v>4015000314930</v>
      </c>
      <c r="B23" s="181" t="s">
        <v>57</v>
      </c>
      <c r="C23" s="229"/>
      <c r="D23" s="180" t="s">
        <v>53</v>
      </c>
      <c r="E23" s="175" t="s">
        <v>54</v>
      </c>
      <c r="F23" s="179" t="s">
        <v>29</v>
      </c>
      <c r="G23" s="179">
        <v>2</v>
      </c>
      <c r="H23" s="179">
        <v>96</v>
      </c>
      <c r="I23" s="302"/>
      <c r="J23" s="183">
        <v>33</v>
      </c>
      <c r="K23" s="290">
        <f>L23/44</f>
        <v>0.10227272727272728</v>
      </c>
      <c r="L23" s="176">
        <v>4.5</v>
      </c>
      <c r="M23" s="175"/>
      <c r="N23" s="175">
        <f>SUM(G23*H23*M23)</f>
        <v>0</v>
      </c>
      <c r="O23" s="289">
        <f>SUM(N23*L23)</f>
        <v>0</v>
      </c>
    </row>
    <row r="24" spans="1:15" s="237" customFormat="1" ht="50" customHeight="1" x14ac:dyDescent="0.2">
      <c r="A24" s="288"/>
      <c r="B24" s="287"/>
      <c r="C24" s="282"/>
      <c r="D24" s="282"/>
      <c r="E24" s="282"/>
      <c r="F24" s="286"/>
      <c r="G24" s="286"/>
      <c r="H24" s="286"/>
      <c r="I24" s="286"/>
      <c r="J24" s="285"/>
      <c r="K24" s="284"/>
      <c r="L24" s="283"/>
      <c r="M24" s="282"/>
      <c r="N24" s="282"/>
      <c r="O24" s="281"/>
    </row>
    <row r="25" spans="1:15" s="237" customFormat="1" ht="50" customHeight="1" x14ac:dyDescent="0.2">
      <c r="A25" s="280"/>
      <c r="B25" s="279"/>
      <c r="C25" s="274"/>
      <c r="D25" s="274"/>
      <c r="E25" s="274"/>
      <c r="F25" s="278"/>
      <c r="G25" s="278"/>
      <c r="H25" s="278"/>
      <c r="I25" s="278"/>
      <c r="J25" s="277"/>
      <c r="K25" s="276"/>
      <c r="L25" s="275"/>
      <c r="M25" s="274"/>
      <c r="N25" s="274"/>
      <c r="O25" s="273"/>
    </row>
    <row r="26" spans="1:15" s="237" customFormat="1" ht="50" customHeight="1" x14ac:dyDescent="0.2">
      <c r="A26" s="272"/>
      <c r="B26" s="271"/>
      <c r="C26" s="164"/>
      <c r="D26" s="164"/>
      <c r="E26" s="164"/>
      <c r="F26" s="270"/>
      <c r="G26" s="270"/>
      <c r="H26" s="270"/>
      <c r="I26" s="270"/>
      <c r="J26" s="269"/>
      <c r="K26" s="268"/>
      <c r="L26" s="267"/>
      <c r="M26" s="164"/>
      <c r="N26" s="164"/>
      <c r="O26" s="266"/>
    </row>
    <row r="27" spans="1:15" s="237" customFormat="1" ht="50" customHeight="1" x14ac:dyDescent="0.2">
      <c r="A27" s="265"/>
      <c r="B27" s="264"/>
      <c r="C27" s="259"/>
      <c r="D27" s="259"/>
      <c r="E27" s="259"/>
      <c r="F27" s="263"/>
      <c r="G27" s="263"/>
      <c r="H27" s="263"/>
      <c r="I27" s="263"/>
      <c r="J27" s="262"/>
      <c r="K27" s="261"/>
      <c r="L27" s="260"/>
      <c r="M27" s="259"/>
      <c r="N27" s="259"/>
      <c r="O27" s="258"/>
    </row>
    <row r="28" spans="1:15" s="237" customFormat="1" ht="50" customHeight="1" x14ac:dyDescent="0.2">
      <c r="A28" s="257">
        <v>8435495801641</v>
      </c>
      <c r="B28" s="256" t="s">
        <v>109</v>
      </c>
      <c r="C28" s="229"/>
      <c r="D28" s="200" t="s">
        <v>111</v>
      </c>
      <c r="E28" s="229" t="s">
        <v>113</v>
      </c>
      <c r="F28" s="199" t="s">
        <v>29</v>
      </c>
      <c r="G28" s="199">
        <v>1</v>
      </c>
      <c r="H28" s="199">
        <v>108</v>
      </c>
      <c r="I28" s="241" t="s">
        <v>182</v>
      </c>
      <c r="J28" s="198">
        <v>33</v>
      </c>
      <c r="K28" s="255">
        <f>L28/83</f>
        <v>8.3132530120481926E-2</v>
      </c>
      <c r="L28" s="196">
        <v>6.9</v>
      </c>
      <c r="M28" s="229"/>
      <c r="N28" s="246">
        <f>SUM(G28*H28*M28)</f>
        <v>0</v>
      </c>
      <c r="O28" s="245">
        <f>SUM(N28*L28)</f>
        <v>0</v>
      </c>
    </row>
    <row r="29" spans="1:15" s="237" customFormat="1" ht="50" customHeight="1" x14ac:dyDescent="0.2">
      <c r="A29" s="187">
        <v>8435495801627</v>
      </c>
      <c r="B29" s="181" t="s">
        <v>109</v>
      </c>
      <c r="C29" s="229"/>
      <c r="D29" s="180" t="s">
        <v>5</v>
      </c>
      <c r="E29" s="175" t="s">
        <v>17</v>
      </c>
      <c r="F29" s="179" t="s">
        <v>29</v>
      </c>
      <c r="G29" s="179">
        <v>1</v>
      </c>
      <c r="H29" s="179">
        <v>80</v>
      </c>
      <c r="I29" s="241" t="s">
        <v>182</v>
      </c>
      <c r="J29" s="183">
        <v>33</v>
      </c>
      <c r="K29" s="177">
        <f>L29/100</f>
        <v>7.2000000000000008E-2</v>
      </c>
      <c r="L29" s="176">
        <v>7.2</v>
      </c>
      <c r="M29" s="175"/>
      <c r="N29" s="167">
        <f>SUM(G29*H29*M29)</f>
        <v>0</v>
      </c>
      <c r="O29" s="166">
        <f>SUM(N29*L29)</f>
        <v>0</v>
      </c>
    </row>
    <row r="30" spans="1:15" s="237" customFormat="1" ht="50" customHeight="1" x14ac:dyDescent="0.2">
      <c r="A30" s="186">
        <v>8435495806714</v>
      </c>
      <c r="B30" s="181" t="s">
        <v>109</v>
      </c>
      <c r="C30" s="229"/>
      <c r="D30" s="180" t="s">
        <v>112</v>
      </c>
      <c r="E30" s="175" t="s">
        <v>114</v>
      </c>
      <c r="F30" s="179" t="s">
        <v>29</v>
      </c>
      <c r="G30" s="179">
        <v>1</v>
      </c>
      <c r="H30" s="179">
        <v>60</v>
      </c>
      <c r="I30" s="241" t="s">
        <v>182</v>
      </c>
      <c r="J30" s="183">
        <v>33</v>
      </c>
      <c r="K30" s="177">
        <f>L30/130</f>
        <v>7.0769230769230765E-2</v>
      </c>
      <c r="L30" s="176">
        <v>9.1999999999999993</v>
      </c>
      <c r="M30" s="175"/>
      <c r="N30" s="167">
        <f>SUM(G30*H30*M30)</f>
        <v>0</v>
      </c>
      <c r="O30" s="166">
        <f>SUM(N30*L30)</f>
        <v>0</v>
      </c>
    </row>
    <row r="31" spans="1:15" s="237" customFormat="1" ht="50" customHeight="1" x14ac:dyDescent="0.2">
      <c r="A31" s="186">
        <v>8435495806219</v>
      </c>
      <c r="B31" s="181" t="s">
        <v>110</v>
      </c>
      <c r="C31" s="229"/>
      <c r="D31" s="180" t="s">
        <v>8</v>
      </c>
      <c r="E31" s="175" t="s">
        <v>115</v>
      </c>
      <c r="F31" s="179" t="s">
        <v>29</v>
      </c>
      <c r="G31" s="179">
        <v>2</v>
      </c>
      <c r="H31" s="179">
        <v>80</v>
      </c>
      <c r="I31" s="241" t="s">
        <v>182</v>
      </c>
      <c r="J31" s="183">
        <v>33</v>
      </c>
      <c r="K31" s="177">
        <f>L31/50</f>
        <v>7.400000000000001E-2</v>
      </c>
      <c r="L31" s="176">
        <v>3.7</v>
      </c>
      <c r="M31" s="175"/>
      <c r="N31" s="167">
        <f>SUM(G31*H31*M31)</f>
        <v>0</v>
      </c>
      <c r="O31" s="166">
        <f>SUM(N31*L31)</f>
        <v>0</v>
      </c>
    </row>
    <row r="32" spans="1:15" s="237" customFormat="1" ht="50" customHeight="1" x14ac:dyDescent="0.2">
      <c r="A32" s="186">
        <v>8435495801566</v>
      </c>
      <c r="B32" s="181" t="s">
        <v>110</v>
      </c>
      <c r="C32" s="229"/>
      <c r="D32" s="180" t="s">
        <v>111</v>
      </c>
      <c r="E32" s="175" t="s">
        <v>116</v>
      </c>
      <c r="F32" s="179" t="s">
        <v>29</v>
      </c>
      <c r="G32" s="179">
        <v>2</v>
      </c>
      <c r="H32" s="179">
        <v>60</v>
      </c>
      <c r="I32" s="241" t="s">
        <v>182</v>
      </c>
      <c r="J32" s="183">
        <v>33</v>
      </c>
      <c r="K32" s="177">
        <f>L32/83</f>
        <v>8.3132530120481926E-2</v>
      </c>
      <c r="L32" s="176">
        <v>6.9</v>
      </c>
      <c r="M32" s="175"/>
      <c r="N32" s="167">
        <f>SUM(G32*H32*M32)</f>
        <v>0</v>
      </c>
      <c r="O32" s="166">
        <f>SUM(N32*L32)</f>
        <v>0</v>
      </c>
    </row>
    <row r="33" spans="1:15" s="237" customFormat="1" ht="50" customHeight="1" x14ac:dyDescent="0.2">
      <c r="A33" s="186"/>
      <c r="B33" s="181"/>
      <c r="C33" s="229"/>
      <c r="D33" s="180"/>
      <c r="E33" s="175"/>
      <c r="F33" s="179"/>
      <c r="G33" s="179"/>
      <c r="H33" s="179"/>
      <c r="I33" s="241"/>
      <c r="J33" s="183"/>
      <c r="K33" s="177"/>
      <c r="L33" s="176"/>
      <c r="M33" s="175"/>
      <c r="N33" s="167"/>
      <c r="O33" s="166"/>
    </row>
    <row r="34" spans="1:15" s="237" customFormat="1" ht="50" customHeight="1" x14ac:dyDescent="0.2">
      <c r="A34" s="186"/>
      <c r="B34" s="181"/>
      <c r="C34" s="229"/>
      <c r="D34" s="180"/>
      <c r="E34" s="175"/>
      <c r="F34" s="179"/>
      <c r="G34" s="179"/>
      <c r="H34" s="179"/>
      <c r="I34" s="241"/>
      <c r="J34" s="183"/>
      <c r="K34" s="177"/>
      <c r="L34" s="176"/>
      <c r="M34" s="175"/>
      <c r="N34" s="167"/>
      <c r="O34" s="166"/>
    </row>
    <row r="35" spans="1:15" s="237" customFormat="1" ht="50" customHeight="1" x14ac:dyDescent="0.2">
      <c r="A35" s="186">
        <v>4012400501229</v>
      </c>
      <c r="B35" s="181" t="s">
        <v>117</v>
      </c>
      <c r="C35" s="229"/>
      <c r="D35" s="180" t="s">
        <v>159</v>
      </c>
      <c r="E35" s="175" t="s">
        <v>158</v>
      </c>
      <c r="F35" s="179" t="s">
        <v>29</v>
      </c>
      <c r="G35" s="179">
        <v>1</v>
      </c>
      <c r="H35" s="179">
        <v>100</v>
      </c>
      <c r="I35" s="241" t="s">
        <v>182</v>
      </c>
      <c r="J35" s="183">
        <v>30</v>
      </c>
      <c r="K35" s="177">
        <f>L35/110</f>
        <v>7.6999999999999999E-2</v>
      </c>
      <c r="L35" s="176">
        <v>8.4700000000000006</v>
      </c>
      <c r="M35" s="175"/>
      <c r="N35" s="167">
        <f>SUM(G35*H35*M35)</f>
        <v>0</v>
      </c>
      <c r="O35" s="166">
        <f>SUM(N35*L35)</f>
        <v>0</v>
      </c>
    </row>
    <row r="36" spans="1:15" s="237" customFormat="1" ht="50" customHeight="1" x14ac:dyDescent="0.2">
      <c r="A36" s="186">
        <v>4012400501212</v>
      </c>
      <c r="B36" s="181" t="s">
        <v>160</v>
      </c>
      <c r="C36" s="229"/>
      <c r="D36" s="180" t="s">
        <v>159</v>
      </c>
      <c r="E36" s="175" t="s">
        <v>158</v>
      </c>
      <c r="F36" s="179" t="s">
        <v>29</v>
      </c>
      <c r="G36" s="179">
        <v>1</v>
      </c>
      <c r="H36" s="179">
        <v>100</v>
      </c>
      <c r="I36" s="241" t="s">
        <v>182</v>
      </c>
      <c r="J36" s="183">
        <v>30</v>
      </c>
      <c r="K36" s="177">
        <f>L36/110</f>
        <v>7.6999999999999999E-2</v>
      </c>
      <c r="L36" s="176">
        <v>8.4700000000000006</v>
      </c>
      <c r="M36" s="175"/>
      <c r="N36" s="167">
        <f>SUM(G36*H36*M36)</f>
        <v>0</v>
      </c>
      <c r="O36" s="166">
        <f>SUM(N36*L36)</f>
        <v>0</v>
      </c>
    </row>
    <row r="37" spans="1:15" s="237" customFormat="1" ht="50" customHeight="1" x14ac:dyDescent="0.2">
      <c r="A37" s="186">
        <v>4012400501205</v>
      </c>
      <c r="B37" s="181" t="s">
        <v>119</v>
      </c>
      <c r="C37" s="229"/>
      <c r="D37" s="180" t="s">
        <v>156</v>
      </c>
      <c r="E37" s="175" t="s">
        <v>155</v>
      </c>
      <c r="F37" s="179" t="s">
        <v>29</v>
      </c>
      <c r="G37" s="179">
        <v>2</v>
      </c>
      <c r="H37" s="179">
        <v>72</v>
      </c>
      <c r="I37" s="241" t="s">
        <v>182</v>
      </c>
      <c r="J37" s="183">
        <v>32</v>
      </c>
      <c r="K37" s="177">
        <f>L37/55</f>
        <v>7.6999999999999999E-2</v>
      </c>
      <c r="L37" s="176">
        <v>4.2350000000000003</v>
      </c>
      <c r="M37" s="175"/>
      <c r="N37" s="167">
        <f>SUM(G37*H37*M37)</f>
        <v>0</v>
      </c>
      <c r="O37" s="166">
        <f>SUM(N37*L37)</f>
        <v>0</v>
      </c>
    </row>
    <row r="38" spans="1:15" s="237" customFormat="1" ht="50" customHeight="1" x14ac:dyDescent="0.2">
      <c r="A38" s="186">
        <v>4012400501236</v>
      </c>
      <c r="B38" s="181" t="s">
        <v>157</v>
      </c>
      <c r="C38" s="229"/>
      <c r="D38" s="180" t="s">
        <v>156</v>
      </c>
      <c r="E38" s="175" t="s">
        <v>155</v>
      </c>
      <c r="F38" s="179" t="s">
        <v>29</v>
      </c>
      <c r="G38" s="179">
        <v>2</v>
      </c>
      <c r="H38" s="179">
        <v>72</v>
      </c>
      <c r="I38" s="241" t="s">
        <v>182</v>
      </c>
      <c r="J38" s="183">
        <v>32</v>
      </c>
      <c r="K38" s="177">
        <f>L38/55</f>
        <v>7.6999999999999999E-2</v>
      </c>
      <c r="L38" s="176">
        <v>4.2350000000000003</v>
      </c>
      <c r="M38" s="175"/>
      <c r="N38" s="167">
        <f>SUM(G38*H38*M38)</f>
        <v>0</v>
      </c>
      <c r="O38" s="166">
        <f>SUM(N38*L38)</f>
        <v>0</v>
      </c>
    </row>
    <row r="39" spans="1:15" s="237" customFormat="1" ht="50" customHeight="1" x14ac:dyDescent="0.2">
      <c r="A39" s="186">
        <v>8001090321954</v>
      </c>
      <c r="B39" s="181" t="s">
        <v>117</v>
      </c>
      <c r="C39" s="229"/>
      <c r="D39" s="180" t="s">
        <v>5</v>
      </c>
      <c r="E39" s="175" t="s">
        <v>17</v>
      </c>
      <c r="F39" s="179" t="s">
        <v>29</v>
      </c>
      <c r="G39" s="179">
        <v>1</v>
      </c>
      <c r="H39" s="179">
        <v>96</v>
      </c>
      <c r="I39" s="241" t="s">
        <v>182</v>
      </c>
      <c r="J39" s="183">
        <v>32</v>
      </c>
      <c r="K39" s="177">
        <f>L39/100</f>
        <v>7.6999999999999999E-2</v>
      </c>
      <c r="L39" s="176">
        <v>7.7</v>
      </c>
      <c r="M39" s="175"/>
      <c r="N39" s="167">
        <f>SUM(G39*H39*M39)</f>
        <v>0</v>
      </c>
      <c r="O39" s="166">
        <f>SUM(N39*L39)</f>
        <v>0</v>
      </c>
    </row>
    <row r="40" spans="1:15" s="237" customFormat="1" ht="50" customHeight="1" x14ac:dyDescent="0.2">
      <c r="A40" s="186">
        <v>8001090322029</v>
      </c>
      <c r="B40" s="181" t="s">
        <v>118</v>
      </c>
      <c r="C40" s="229"/>
      <c r="D40" s="180" t="s">
        <v>5</v>
      </c>
      <c r="E40" s="175" t="s">
        <v>17</v>
      </c>
      <c r="F40" s="179" t="s">
        <v>29</v>
      </c>
      <c r="G40" s="179">
        <v>1</v>
      </c>
      <c r="H40" s="179">
        <v>96</v>
      </c>
      <c r="I40" s="241" t="s">
        <v>182</v>
      </c>
      <c r="J40" s="183">
        <v>32</v>
      </c>
      <c r="K40" s="177">
        <f>L40/100</f>
        <v>7.6999999999999999E-2</v>
      </c>
      <c r="L40" s="176">
        <v>7.7</v>
      </c>
      <c r="M40" s="175"/>
      <c r="N40" s="167">
        <f>SUM(G40*H40*M40)</f>
        <v>0</v>
      </c>
      <c r="O40" s="166">
        <f>SUM(N40*L40)</f>
        <v>0</v>
      </c>
    </row>
    <row r="41" spans="1:15" s="237" customFormat="1" ht="50" customHeight="1" x14ac:dyDescent="0.2">
      <c r="A41" s="186">
        <v>8001090308030</v>
      </c>
      <c r="B41" s="181" t="s">
        <v>119</v>
      </c>
      <c r="C41" s="229"/>
      <c r="D41" s="180" t="s">
        <v>8</v>
      </c>
      <c r="E41" s="175" t="s">
        <v>115</v>
      </c>
      <c r="F41" s="179" t="s">
        <v>29</v>
      </c>
      <c r="G41" s="179">
        <v>2</v>
      </c>
      <c r="H41" s="179">
        <v>96</v>
      </c>
      <c r="I41" s="241" t="s">
        <v>182</v>
      </c>
      <c r="J41" s="183">
        <v>32</v>
      </c>
      <c r="K41" s="177">
        <f>L41/50</f>
        <v>7.6999999999999999E-2</v>
      </c>
      <c r="L41" s="176">
        <v>3.85</v>
      </c>
      <c r="M41" s="175"/>
      <c r="N41" s="167">
        <f>SUM(G41*H41*M41)</f>
        <v>0</v>
      </c>
      <c r="O41" s="166">
        <f>SUM(N41*L41)</f>
        <v>0</v>
      </c>
    </row>
    <row r="42" spans="1:15" s="237" customFormat="1" ht="50" customHeight="1" x14ac:dyDescent="0.2">
      <c r="A42" s="186">
        <v>8001090308054</v>
      </c>
      <c r="B42" s="181" t="s">
        <v>120</v>
      </c>
      <c r="C42" s="229"/>
      <c r="D42" s="180" t="s">
        <v>8</v>
      </c>
      <c r="E42" s="175" t="s">
        <v>115</v>
      </c>
      <c r="F42" s="179" t="s">
        <v>29</v>
      </c>
      <c r="G42" s="179">
        <v>2</v>
      </c>
      <c r="H42" s="179">
        <v>96</v>
      </c>
      <c r="I42" s="241" t="s">
        <v>182</v>
      </c>
      <c r="J42" s="183">
        <v>32</v>
      </c>
      <c r="K42" s="177">
        <f>L42/50</f>
        <v>7.6999999999999999E-2</v>
      </c>
      <c r="L42" s="176">
        <v>3.85</v>
      </c>
      <c r="M42" s="175"/>
      <c r="N42" s="167">
        <f>SUM(G42*H42*M42)</f>
        <v>0</v>
      </c>
      <c r="O42" s="166">
        <f>SUM(N42*L42)</f>
        <v>0</v>
      </c>
    </row>
    <row r="43" spans="1:15" s="237" customFormat="1" ht="50" customHeight="1" x14ac:dyDescent="0.2">
      <c r="A43" s="186">
        <v>4015400896227</v>
      </c>
      <c r="B43" s="181" t="s">
        <v>121</v>
      </c>
      <c r="C43" s="229"/>
      <c r="D43" s="180" t="s">
        <v>112</v>
      </c>
      <c r="E43" s="175" t="s">
        <v>114</v>
      </c>
      <c r="F43" s="179" t="s">
        <v>29</v>
      </c>
      <c r="G43" s="179">
        <v>1</v>
      </c>
      <c r="H43" s="179">
        <v>72</v>
      </c>
      <c r="I43" s="241" t="s">
        <v>182</v>
      </c>
      <c r="J43" s="183">
        <v>32</v>
      </c>
      <c r="K43" s="177">
        <f>L43/130</f>
        <v>7.6153846153846155E-2</v>
      </c>
      <c r="L43" s="176">
        <v>9.9</v>
      </c>
      <c r="M43" s="175"/>
      <c r="N43" s="167">
        <f>SUM(G43*H43*M43)</f>
        <v>0</v>
      </c>
      <c r="O43" s="166">
        <f>SUM(N43*L43)</f>
        <v>0</v>
      </c>
    </row>
    <row r="44" spans="1:15" s="237" customFormat="1" ht="50" customHeight="1" x14ac:dyDescent="0.2">
      <c r="A44" s="186">
        <v>4015400874379</v>
      </c>
      <c r="B44" s="181" t="s">
        <v>122</v>
      </c>
      <c r="C44" s="229"/>
      <c r="D44" s="180" t="s">
        <v>123</v>
      </c>
      <c r="E44" s="175" t="s">
        <v>124</v>
      </c>
      <c r="F44" s="179" t="s">
        <v>29</v>
      </c>
      <c r="G44" s="179">
        <v>2</v>
      </c>
      <c r="H44" s="179">
        <v>72</v>
      </c>
      <c r="I44" s="241" t="s">
        <v>182</v>
      </c>
      <c r="J44" s="183">
        <v>32</v>
      </c>
      <c r="K44" s="177">
        <f>L44/63</f>
        <v>7.857142857142857E-2</v>
      </c>
      <c r="L44" s="176">
        <v>4.95</v>
      </c>
      <c r="M44" s="175"/>
      <c r="N44" s="167">
        <f>SUM(G44*H44*M44)</f>
        <v>0</v>
      </c>
      <c r="O44" s="166">
        <f>SUM(N44*L44)</f>
        <v>0</v>
      </c>
    </row>
    <row r="45" spans="1:15" s="237" customFormat="1" ht="50" customHeight="1" x14ac:dyDescent="0.2">
      <c r="A45" s="186"/>
      <c r="B45" s="181"/>
      <c r="C45" s="229"/>
      <c r="D45" s="180"/>
      <c r="E45" s="175"/>
      <c r="F45" s="179"/>
      <c r="G45" s="179"/>
      <c r="H45" s="179"/>
      <c r="I45" s="241"/>
      <c r="J45" s="183"/>
      <c r="K45" s="177"/>
      <c r="L45" s="176"/>
      <c r="M45" s="175"/>
      <c r="N45" s="167"/>
      <c r="O45" s="166"/>
    </row>
    <row r="46" spans="1:15" s="237" customFormat="1" ht="50" customHeight="1" x14ac:dyDescent="0.2">
      <c r="A46" s="186">
        <v>8001090321930</v>
      </c>
      <c r="B46" s="181" t="s">
        <v>117</v>
      </c>
      <c r="C46" s="229"/>
      <c r="D46" s="180" t="s">
        <v>125</v>
      </c>
      <c r="E46" s="175" t="s">
        <v>126</v>
      </c>
      <c r="F46" s="179" t="s">
        <v>29</v>
      </c>
      <c r="G46" s="179">
        <v>1</v>
      </c>
      <c r="H46" s="179">
        <v>192</v>
      </c>
      <c r="I46" s="241" t="s">
        <v>182</v>
      </c>
      <c r="J46" s="183">
        <v>32</v>
      </c>
      <c r="K46" s="177">
        <f>L46/40</f>
        <v>0.1075</v>
      </c>
      <c r="L46" s="176">
        <v>4.3</v>
      </c>
      <c r="M46" s="175"/>
      <c r="N46" s="167">
        <f>SUM(G46*H46*M46)</f>
        <v>0</v>
      </c>
      <c r="O46" s="166">
        <f>SUM(N46*L46)</f>
        <v>0</v>
      </c>
    </row>
    <row r="47" spans="1:15" s="237" customFormat="1" ht="50" customHeight="1" x14ac:dyDescent="0.2">
      <c r="A47" s="186">
        <v>8001090322005</v>
      </c>
      <c r="B47" s="181" t="s">
        <v>118</v>
      </c>
      <c r="C47" s="229"/>
      <c r="D47" s="180" t="s">
        <v>125</v>
      </c>
      <c r="E47" s="175" t="s">
        <v>126</v>
      </c>
      <c r="F47" s="179" t="s">
        <v>29</v>
      </c>
      <c r="G47" s="179">
        <v>1</v>
      </c>
      <c r="H47" s="179">
        <v>192</v>
      </c>
      <c r="I47" s="241" t="s">
        <v>182</v>
      </c>
      <c r="J47" s="183">
        <v>32</v>
      </c>
      <c r="K47" s="177">
        <f>L47/40</f>
        <v>0.1075</v>
      </c>
      <c r="L47" s="176">
        <v>4.3</v>
      </c>
      <c r="M47" s="175"/>
      <c r="N47" s="167">
        <f>SUM(G47*H47*M47)</f>
        <v>0</v>
      </c>
      <c r="O47" s="166">
        <f>SUM(N47*L47)</f>
        <v>0</v>
      </c>
    </row>
    <row r="48" spans="1:15" s="237" customFormat="1" ht="50" customHeight="1" x14ac:dyDescent="0.2">
      <c r="A48" s="184">
        <v>8001090304780</v>
      </c>
      <c r="B48" s="181" t="s">
        <v>119</v>
      </c>
      <c r="C48" s="229"/>
      <c r="D48" s="180" t="s">
        <v>125</v>
      </c>
      <c r="E48" s="175" t="s">
        <v>127</v>
      </c>
      <c r="F48" s="179" t="s">
        <v>29</v>
      </c>
      <c r="G48" s="179">
        <v>4</v>
      </c>
      <c r="H48" s="179">
        <v>40</v>
      </c>
      <c r="I48" s="241" t="s">
        <v>182</v>
      </c>
      <c r="J48" s="183">
        <v>32</v>
      </c>
      <c r="K48" s="177">
        <f>L48/40</f>
        <v>0.1075</v>
      </c>
      <c r="L48" s="176">
        <v>4.3</v>
      </c>
      <c r="M48" s="175"/>
      <c r="N48" s="167">
        <f>SUM(G48*H48*M48)</f>
        <v>0</v>
      </c>
      <c r="O48" s="166">
        <f>SUM(N48*L48)</f>
        <v>0</v>
      </c>
    </row>
    <row r="49" spans="1:15" s="237" customFormat="1" ht="50" customHeight="1" x14ac:dyDescent="0.2">
      <c r="A49" s="184">
        <v>8001090304810</v>
      </c>
      <c r="B49" s="181" t="s">
        <v>120</v>
      </c>
      <c r="C49" s="229"/>
      <c r="D49" s="180" t="s">
        <v>125</v>
      </c>
      <c r="E49" s="175" t="s">
        <v>127</v>
      </c>
      <c r="F49" s="179" t="s">
        <v>29</v>
      </c>
      <c r="G49" s="179">
        <v>4</v>
      </c>
      <c r="H49" s="179">
        <v>40</v>
      </c>
      <c r="I49" s="241" t="s">
        <v>182</v>
      </c>
      <c r="J49" s="183">
        <v>32</v>
      </c>
      <c r="K49" s="177">
        <f>L49/40</f>
        <v>0.1075</v>
      </c>
      <c r="L49" s="176">
        <v>4.3</v>
      </c>
      <c r="M49" s="175"/>
      <c r="N49" s="167">
        <f>SUM(G49*H49*M49)</f>
        <v>0</v>
      </c>
      <c r="O49" s="166">
        <f>SUM(N49*L49)</f>
        <v>0</v>
      </c>
    </row>
    <row r="50" spans="1:15" s="237" customFormat="1" ht="50" customHeight="1" x14ac:dyDescent="0.2">
      <c r="A50" s="184">
        <v>8001090305701</v>
      </c>
      <c r="B50" s="181" t="s">
        <v>119</v>
      </c>
      <c r="C50" s="229"/>
      <c r="D50" s="180" t="s">
        <v>129</v>
      </c>
      <c r="E50" s="175" t="s">
        <v>130</v>
      </c>
      <c r="F50" s="179" t="s">
        <v>29</v>
      </c>
      <c r="G50" s="179">
        <v>5</v>
      </c>
      <c r="H50" s="179">
        <v>68</v>
      </c>
      <c r="I50" s="241" t="s">
        <v>182</v>
      </c>
      <c r="J50" s="183">
        <v>32</v>
      </c>
      <c r="K50" s="177">
        <f>L50/20</f>
        <v>0.10800000000000001</v>
      </c>
      <c r="L50" s="176">
        <v>2.16</v>
      </c>
      <c r="M50" s="175"/>
      <c r="N50" s="167">
        <f>SUM(G50*H50*M50)</f>
        <v>0</v>
      </c>
      <c r="O50" s="166">
        <f>SUM(N50*L50)</f>
        <v>0</v>
      </c>
    </row>
    <row r="51" spans="1:15" s="237" customFormat="1" ht="50" customHeight="1" x14ac:dyDescent="0.2">
      <c r="A51" s="184">
        <v>8001090305770</v>
      </c>
      <c r="B51" s="181" t="s">
        <v>128</v>
      </c>
      <c r="C51" s="229"/>
      <c r="D51" s="180" t="s">
        <v>129</v>
      </c>
      <c r="E51" s="175" t="s">
        <v>130</v>
      </c>
      <c r="F51" s="179" t="s">
        <v>29</v>
      </c>
      <c r="G51" s="179">
        <v>5</v>
      </c>
      <c r="H51" s="179">
        <v>68</v>
      </c>
      <c r="I51" s="241" t="s">
        <v>182</v>
      </c>
      <c r="J51" s="183">
        <v>32</v>
      </c>
      <c r="K51" s="177">
        <f>L51/20</f>
        <v>0.10800000000000001</v>
      </c>
      <c r="L51" s="176">
        <v>2.16</v>
      </c>
      <c r="M51" s="175"/>
      <c r="N51" s="167">
        <f>SUM(G51*H51*M51)</f>
        <v>0</v>
      </c>
      <c r="O51" s="166">
        <f>SUM(N51*L51)</f>
        <v>0</v>
      </c>
    </row>
    <row r="52" spans="1:15" s="237" customFormat="1" ht="50" customHeight="1" x14ac:dyDescent="0.2">
      <c r="A52" s="184">
        <v>8001090305732</v>
      </c>
      <c r="B52" s="181" t="s">
        <v>120</v>
      </c>
      <c r="C52" s="229"/>
      <c r="D52" s="180" t="s">
        <v>129</v>
      </c>
      <c r="E52" s="175" t="s">
        <v>130</v>
      </c>
      <c r="F52" s="179" t="s">
        <v>29</v>
      </c>
      <c r="G52" s="179">
        <v>5</v>
      </c>
      <c r="H52" s="179">
        <v>68</v>
      </c>
      <c r="I52" s="241" t="s">
        <v>182</v>
      </c>
      <c r="J52" s="183">
        <v>32</v>
      </c>
      <c r="K52" s="177">
        <f>L52/20</f>
        <v>0.10800000000000001</v>
      </c>
      <c r="L52" s="176">
        <v>2.16</v>
      </c>
      <c r="M52" s="175"/>
      <c r="N52" s="167">
        <f>SUM(G52*H52*M52)</f>
        <v>0</v>
      </c>
      <c r="O52" s="166">
        <f>SUM(N52*L52)</f>
        <v>0</v>
      </c>
    </row>
    <row r="53" spans="1:15" s="237" customFormat="1" ht="50" customHeight="1" x14ac:dyDescent="0.2">
      <c r="A53" s="184">
        <v>8001090321916</v>
      </c>
      <c r="B53" s="181" t="s">
        <v>117</v>
      </c>
      <c r="C53" s="229"/>
      <c r="D53" s="180" t="s">
        <v>131</v>
      </c>
      <c r="E53" s="175" t="s">
        <v>132</v>
      </c>
      <c r="F53" s="179" t="s">
        <v>29</v>
      </c>
      <c r="G53" s="179">
        <v>6</v>
      </c>
      <c r="H53" s="179">
        <v>100</v>
      </c>
      <c r="I53" s="241" t="s">
        <v>182</v>
      </c>
      <c r="J53" s="183">
        <v>32</v>
      </c>
      <c r="K53" s="177">
        <f>L53/18</f>
        <v>0.12000000000000001</v>
      </c>
      <c r="L53" s="176">
        <v>2.16</v>
      </c>
      <c r="M53" s="175"/>
      <c r="N53" s="167">
        <f>SUM(G53*H53*M53)</f>
        <v>0</v>
      </c>
      <c r="O53" s="166">
        <f>SUM(N53*L53)</f>
        <v>0</v>
      </c>
    </row>
    <row r="54" spans="1:15" s="237" customFormat="1" ht="50" customHeight="1" x14ac:dyDescent="0.2">
      <c r="A54" s="184">
        <v>8001090321985</v>
      </c>
      <c r="B54" s="181" t="s">
        <v>118</v>
      </c>
      <c r="C54" s="229"/>
      <c r="D54" s="180" t="s">
        <v>131</v>
      </c>
      <c r="E54" s="175" t="s">
        <v>132</v>
      </c>
      <c r="F54" s="179" t="s">
        <v>29</v>
      </c>
      <c r="G54" s="179">
        <v>6</v>
      </c>
      <c r="H54" s="179">
        <v>100</v>
      </c>
      <c r="I54" s="241" t="s">
        <v>182</v>
      </c>
      <c r="J54" s="183">
        <v>32</v>
      </c>
      <c r="K54" s="177">
        <f>L54/18</f>
        <v>0.12000000000000001</v>
      </c>
      <c r="L54" s="176">
        <v>2.16</v>
      </c>
      <c r="M54" s="175"/>
      <c r="N54" s="167">
        <f>SUM(G54*H54*M54)</f>
        <v>0</v>
      </c>
      <c r="O54" s="166">
        <f>SUM(N54*L54)</f>
        <v>0</v>
      </c>
    </row>
    <row r="55" spans="1:15" s="237" customFormat="1" ht="50" customHeight="1" x14ac:dyDescent="0.2">
      <c r="A55" s="182"/>
      <c r="B55" s="181"/>
      <c r="C55" s="229"/>
      <c r="D55" s="180"/>
      <c r="E55" s="175"/>
      <c r="F55" s="179"/>
      <c r="G55" s="179"/>
      <c r="H55" s="179"/>
      <c r="I55" s="241"/>
      <c r="J55" s="183"/>
      <c r="K55" s="177"/>
      <c r="L55" s="176"/>
      <c r="M55" s="175"/>
      <c r="N55" s="167"/>
      <c r="O55" s="166"/>
    </row>
    <row r="56" spans="1:15" s="237" customFormat="1" ht="50" customHeight="1" x14ac:dyDescent="0.2">
      <c r="A56" s="139">
        <v>4012400528165</v>
      </c>
      <c r="B56" s="181" t="s">
        <v>133</v>
      </c>
      <c r="C56" s="229"/>
      <c r="D56" s="180" t="s">
        <v>112</v>
      </c>
      <c r="E56" s="175" t="s">
        <v>114</v>
      </c>
      <c r="F56" s="179" t="s">
        <v>29</v>
      </c>
      <c r="G56" s="179">
        <v>1</v>
      </c>
      <c r="H56" s="179">
        <v>72</v>
      </c>
      <c r="I56" s="241" t="s">
        <v>182</v>
      </c>
      <c r="J56" s="183">
        <v>32</v>
      </c>
      <c r="K56" s="177">
        <f>L56/130</f>
        <v>6.4999999999999988E-2</v>
      </c>
      <c r="L56" s="176">
        <v>8.4499999999999993</v>
      </c>
      <c r="M56" s="175"/>
      <c r="N56" s="167">
        <f>SUM(G56*H56*M56)</f>
        <v>0</v>
      </c>
      <c r="O56" s="166">
        <f>SUM(N56*L56)</f>
        <v>0</v>
      </c>
    </row>
    <row r="57" spans="1:15" s="237" customFormat="1" ht="50" customHeight="1" x14ac:dyDescent="0.2">
      <c r="A57" s="139">
        <v>4012400528141</v>
      </c>
      <c r="B57" s="181" t="s">
        <v>134</v>
      </c>
      <c r="C57" s="229"/>
      <c r="D57" s="180" t="s">
        <v>112</v>
      </c>
      <c r="E57" s="175" t="s">
        <v>114</v>
      </c>
      <c r="F57" s="179" t="s">
        <v>29</v>
      </c>
      <c r="G57" s="179">
        <v>1</v>
      </c>
      <c r="H57" s="179">
        <v>72</v>
      </c>
      <c r="I57" s="241" t="s">
        <v>182</v>
      </c>
      <c r="J57" s="183">
        <v>32</v>
      </c>
      <c r="K57" s="177">
        <f>L57/130</f>
        <v>6.4999999999999988E-2</v>
      </c>
      <c r="L57" s="176">
        <v>8.4499999999999993</v>
      </c>
      <c r="M57" s="175"/>
      <c r="N57" s="167">
        <f>SUM(G57*H57*M57)</f>
        <v>0</v>
      </c>
      <c r="O57" s="166">
        <f>SUM(N57*L57)</f>
        <v>0</v>
      </c>
    </row>
    <row r="58" spans="1:15" s="237" customFormat="1" ht="50" customHeight="1" x14ac:dyDescent="0.2">
      <c r="A58" s="139">
        <v>4012400527960</v>
      </c>
      <c r="B58" s="181" t="s">
        <v>133</v>
      </c>
      <c r="C58" s="229"/>
      <c r="D58" s="180" t="s">
        <v>5</v>
      </c>
      <c r="E58" s="138" t="s">
        <v>17</v>
      </c>
      <c r="F58" s="179" t="s">
        <v>29</v>
      </c>
      <c r="G58" s="179">
        <v>1</v>
      </c>
      <c r="H58" s="179">
        <v>100</v>
      </c>
      <c r="I58" s="241" t="s">
        <v>182</v>
      </c>
      <c r="J58" s="183">
        <v>32</v>
      </c>
      <c r="K58" s="177">
        <f>L58/100</f>
        <v>6.5000000000000002E-2</v>
      </c>
      <c r="L58" s="176">
        <v>6.5</v>
      </c>
      <c r="M58" s="175"/>
      <c r="N58" s="167">
        <f>SUM(G58*H58*M58)</f>
        <v>0</v>
      </c>
      <c r="O58" s="166">
        <f>SUM(N58*L58)</f>
        <v>0</v>
      </c>
    </row>
    <row r="59" spans="1:15" s="237" customFormat="1" ht="50" customHeight="1" x14ac:dyDescent="0.2">
      <c r="A59" s="139">
        <v>4012400527946</v>
      </c>
      <c r="B59" s="181" t="s">
        <v>134</v>
      </c>
      <c r="C59" s="229"/>
      <c r="D59" s="180" t="s">
        <v>5</v>
      </c>
      <c r="E59" s="138" t="s">
        <v>17</v>
      </c>
      <c r="F59" s="179" t="s">
        <v>29</v>
      </c>
      <c r="G59" s="179">
        <v>1</v>
      </c>
      <c r="H59" s="179">
        <v>100</v>
      </c>
      <c r="I59" s="241" t="s">
        <v>182</v>
      </c>
      <c r="J59" s="183">
        <v>32</v>
      </c>
      <c r="K59" s="177">
        <f>L59/100</f>
        <v>6.5000000000000002E-2</v>
      </c>
      <c r="L59" s="176">
        <v>6.5</v>
      </c>
      <c r="M59" s="175"/>
      <c r="N59" s="167">
        <f>SUM(G59*H59*M59)</f>
        <v>0</v>
      </c>
      <c r="O59" s="166">
        <f>SUM(N59*L59)</f>
        <v>0</v>
      </c>
    </row>
    <row r="60" spans="1:15" s="237" customFormat="1" ht="50" customHeight="1" x14ac:dyDescent="0.2">
      <c r="A60" s="184">
        <v>4012400528875</v>
      </c>
      <c r="B60" s="181" t="s">
        <v>135</v>
      </c>
      <c r="C60" s="229"/>
      <c r="D60" s="180" t="s">
        <v>5</v>
      </c>
      <c r="E60" s="138" t="s">
        <v>17</v>
      </c>
      <c r="F60" s="179" t="s">
        <v>29</v>
      </c>
      <c r="G60" s="179">
        <v>1</v>
      </c>
      <c r="H60" s="179">
        <v>100</v>
      </c>
      <c r="I60" s="241" t="s">
        <v>182</v>
      </c>
      <c r="J60" s="183">
        <v>32</v>
      </c>
      <c r="K60" s="177">
        <f>L60/100</f>
        <v>6.5000000000000002E-2</v>
      </c>
      <c r="L60" s="176">
        <v>6.5</v>
      </c>
      <c r="M60" s="175"/>
      <c r="N60" s="167">
        <f>SUM(G60*H60*M60)</f>
        <v>0</v>
      </c>
      <c r="O60" s="166">
        <f>SUM(N60*L60)</f>
        <v>0</v>
      </c>
    </row>
    <row r="61" spans="1:15" s="237" customFormat="1" ht="50" customHeight="1" x14ac:dyDescent="0.2">
      <c r="A61" s="139">
        <v>4012400528066</v>
      </c>
      <c r="B61" s="181" t="s">
        <v>133</v>
      </c>
      <c r="C61" s="229"/>
      <c r="D61" s="180" t="s">
        <v>138</v>
      </c>
      <c r="E61" s="185" t="s">
        <v>139</v>
      </c>
      <c r="F61" s="179" t="s">
        <v>29</v>
      </c>
      <c r="G61" s="179">
        <v>1</v>
      </c>
      <c r="H61" s="179">
        <v>190</v>
      </c>
      <c r="I61" s="241" t="s">
        <v>182</v>
      </c>
      <c r="J61" s="183">
        <v>32</v>
      </c>
      <c r="K61" s="177">
        <f>L61/48</f>
        <v>9.1666666666666674E-2</v>
      </c>
      <c r="L61" s="176">
        <v>4.4000000000000004</v>
      </c>
      <c r="M61" s="175"/>
      <c r="N61" s="167">
        <f>SUM(G61*H61*M61)</f>
        <v>0</v>
      </c>
      <c r="O61" s="166">
        <f>SUM(N61*L61)</f>
        <v>0</v>
      </c>
    </row>
    <row r="62" spans="1:15" s="237" customFormat="1" ht="50" customHeight="1" x14ac:dyDescent="0.2">
      <c r="A62" s="139">
        <v>4012400528080</v>
      </c>
      <c r="B62" s="181" t="s">
        <v>134</v>
      </c>
      <c r="C62" s="229"/>
      <c r="D62" s="180" t="s">
        <v>138</v>
      </c>
      <c r="E62" s="185" t="s">
        <v>139</v>
      </c>
      <c r="F62" s="179" t="s">
        <v>29</v>
      </c>
      <c r="G62" s="179">
        <v>1</v>
      </c>
      <c r="H62" s="179">
        <v>190</v>
      </c>
      <c r="I62" s="241" t="s">
        <v>182</v>
      </c>
      <c r="J62" s="183">
        <v>32</v>
      </c>
      <c r="K62" s="177">
        <f>L62/48</f>
        <v>9.1666666666666674E-2</v>
      </c>
      <c r="L62" s="176">
        <v>4.4000000000000004</v>
      </c>
      <c r="M62" s="175"/>
      <c r="N62" s="167">
        <f>SUM(G62*H62*M62)</f>
        <v>0</v>
      </c>
      <c r="O62" s="166">
        <f>SUM(N62*L62)</f>
        <v>0</v>
      </c>
    </row>
    <row r="63" spans="1:15" s="237" customFormat="1" ht="50" customHeight="1" x14ac:dyDescent="0.2">
      <c r="A63" s="184">
        <v>4012400528103</v>
      </c>
      <c r="B63" s="181" t="s">
        <v>135</v>
      </c>
      <c r="C63" s="229"/>
      <c r="D63" s="180" t="s">
        <v>138</v>
      </c>
      <c r="E63" s="185" t="s">
        <v>139</v>
      </c>
      <c r="F63" s="179" t="s">
        <v>29</v>
      </c>
      <c r="G63" s="179">
        <v>1</v>
      </c>
      <c r="H63" s="179">
        <v>190</v>
      </c>
      <c r="I63" s="241" t="s">
        <v>182</v>
      </c>
      <c r="J63" s="183">
        <v>32</v>
      </c>
      <c r="K63" s="177">
        <f>L63/48</f>
        <v>9.1666666666666674E-2</v>
      </c>
      <c r="L63" s="176">
        <v>4.4000000000000004</v>
      </c>
      <c r="M63" s="175"/>
      <c r="N63" s="167">
        <f>SUM(G63*H63*M63)</f>
        <v>0</v>
      </c>
      <c r="O63" s="166">
        <f>SUM(N63*L63)</f>
        <v>0</v>
      </c>
    </row>
    <row r="64" spans="1:15" s="237" customFormat="1" ht="50" customHeight="1" x14ac:dyDescent="0.2">
      <c r="A64" s="139">
        <v>4012400527984</v>
      </c>
      <c r="B64" s="181" t="s">
        <v>133</v>
      </c>
      <c r="C64" s="229"/>
      <c r="D64" s="180" t="s">
        <v>46</v>
      </c>
      <c r="E64" s="138" t="s">
        <v>140</v>
      </c>
      <c r="F64" s="179" t="s">
        <v>29</v>
      </c>
      <c r="G64" s="179">
        <v>5</v>
      </c>
      <c r="H64" s="179">
        <v>112</v>
      </c>
      <c r="I64" s="241" t="s">
        <v>182</v>
      </c>
      <c r="J64" s="183">
        <v>32</v>
      </c>
      <c r="K64" s="177">
        <f>L64/16</f>
        <v>0.10625</v>
      </c>
      <c r="L64" s="176">
        <v>1.7</v>
      </c>
      <c r="M64" s="175"/>
      <c r="N64" s="167">
        <f>SUM(G64*H64*M64)</f>
        <v>0</v>
      </c>
      <c r="O64" s="166">
        <f>SUM(N64*L64)</f>
        <v>0</v>
      </c>
    </row>
    <row r="65" spans="1:15" s="237" customFormat="1" ht="50" customHeight="1" x14ac:dyDescent="0.2">
      <c r="A65" s="139">
        <v>4012400528028</v>
      </c>
      <c r="B65" s="181" t="s">
        <v>134</v>
      </c>
      <c r="C65" s="229"/>
      <c r="D65" s="180" t="s">
        <v>46</v>
      </c>
      <c r="E65" s="138" t="s">
        <v>140</v>
      </c>
      <c r="F65" s="179" t="s">
        <v>29</v>
      </c>
      <c r="G65" s="179">
        <v>5</v>
      </c>
      <c r="H65" s="179">
        <v>112</v>
      </c>
      <c r="I65" s="241" t="s">
        <v>182</v>
      </c>
      <c r="J65" s="183">
        <v>32</v>
      </c>
      <c r="K65" s="177">
        <f>L65/16</f>
        <v>0.10625</v>
      </c>
      <c r="L65" s="176">
        <v>1.7</v>
      </c>
      <c r="M65" s="175"/>
      <c r="N65" s="167">
        <f>SUM(G65*H65*M65)</f>
        <v>0</v>
      </c>
      <c r="O65" s="166">
        <f>SUM(N65*L65)</f>
        <v>0</v>
      </c>
    </row>
    <row r="66" spans="1:15" s="237" customFormat="1" ht="50" customHeight="1" x14ac:dyDescent="0.2">
      <c r="A66" s="139">
        <v>4012400528387</v>
      </c>
      <c r="B66" s="181" t="s">
        <v>136</v>
      </c>
      <c r="C66" s="229"/>
      <c r="D66" s="180" t="s">
        <v>46</v>
      </c>
      <c r="E66" s="138" t="s">
        <v>140</v>
      </c>
      <c r="F66" s="179" t="s">
        <v>29</v>
      </c>
      <c r="G66" s="179">
        <v>5</v>
      </c>
      <c r="H66" s="179">
        <v>112</v>
      </c>
      <c r="I66" s="241" t="s">
        <v>182</v>
      </c>
      <c r="J66" s="183">
        <v>32</v>
      </c>
      <c r="K66" s="177">
        <f>L66/16</f>
        <v>0.10625</v>
      </c>
      <c r="L66" s="176">
        <v>1.7</v>
      </c>
      <c r="M66" s="175"/>
      <c r="N66" s="167">
        <f>SUM(G66*H66*M66)</f>
        <v>0</v>
      </c>
      <c r="O66" s="166">
        <f>SUM(N66*L66)</f>
        <v>0</v>
      </c>
    </row>
    <row r="67" spans="1:15" s="237" customFormat="1" ht="50" customHeight="1" x14ac:dyDescent="0.2">
      <c r="A67" s="139">
        <v>4012400528394</v>
      </c>
      <c r="B67" s="181" t="s">
        <v>137</v>
      </c>
      <c r="C67" s="229"/>
      <c r="D67" s="180" t="s">
        <v>46</v>
      </c>
      <c r="E67" s="185" t="s">
        <v>140</v>
      </c>
      <c r="F67" s="179" t="s">
        <v>29</v>
      </c>
      <c r="G67" s="179">
        <v>5</v>
      </c>
      <c r="H67" s="179">
        <v>112</v>
      </c>
      <c r="I67" s="241" t="s">
        <v>182</v>
      </c>
      <c r="J67" s="183">
        <v>32</v>
      </c>
      <c r="K67" s="177">
        <f>L67/16</f>
        <v>0.10625</v>
      </c>
      <c r="L67" s="176">
        <v>1.7</v>
      </c>
      <c r="M67" s="175"/>
      <c r="N67" s="167">
        <f>SUM(G67*H67*M67)</f>
        <v>0</v>
      </c>
      <c r="O67" s="166">
        <f>SUM(N67*L67)</f>
        <v>0</v>
      </c>
    </row>
    <row r="68" spans="1:15" s="237" customFormat="1" ht="50" customHeight="1" x14ac:dyDescent="0.2">
      <c r="A68" s="182"/>
      <c r="B68" s="181"/>
      <c r="C68" s="229"/>
      <c r="D68" s="180"/>
      <c r="E68" s="175"/>
      <c r="F68" s="179"/>
      <c r="G68" s="179"/>
      <c r="H68" s="179"/>
      <c r="I68" s="241"/>
      <c r="J68" s="183"/>
      <c r="K68" s="177"/>
      <c r="L68" s="176"/>
      <c r="M68" s="175"/>
      <c r="N68" s="167"/>
      <c r="O68" s="166"/>
    </row>
    <row r="69" spans="1:15" s="237" customFormat="1" ht="50" customHeight="1" x14ac:dyDescent="0.2">
      <c r="A69" s="139">
        <v>4012400528622</v>
      </c>
      <c r="B69" s="181" t="s">
        <v>141</v>
      </c>
      <c r="C69" s="229"/>
      <c r="D69" s="180" t="s">
        <v>8</v>
      </c>
      <c r="E69" s="175" t="s">
        <v>89</v>
      </c>
      <c r="F69" s="179" t="s">
        <v>29</v>
      </c>
      <c r="G69" s="179">
        <v>2</v>
      </c>
      <c r="H69" s="179">
        <v>72</v>
      </c>
      <c r="I69" s="241" t="s">
        <v>182</v>
      </c>
      <c r="J69" s="183">
        <v>32</v>
      </c>
      <c r="K69" s="177">
        <f>L69/50</f>
        <v>6.5000000000000002E-2</v>
      </c>
      <c r="L69" s="176">
        <v>3.25</v>
      </c>
      <c r="M69" s="175"/>
      <c r="N69" s="167">
        <f>SUM(G69*H69*M69)</f>
        <v>0</v>
      </c>
      <c r="O69" s="166">
        <f>SUM(N69*L69)</f>
        <v>0</v>
      </c>
    </row>
    <row r="70" spans="1:15" s="237" customFormat="1" ht="50" customHeight="1" x14ac:dyDescent="0.2">
      <c r="A70" s="139">
        <v>4012400528608</v>
      </c>
      <c r="B70" s="181" t="s">
        <v>142</v>
      </c>
      <c r="C70" s="229"/>
      <c r="D70" s="180" t="s">
        <v>8</v>
      </c>
      <c r="E70" s="175" t="s">
        <v>89</v>
      </c>
      <c r="F70" s="179" t="s">
        <v>29</v>
      </c>
      <c r="G70" s="179">
        <v>2</v>
      </c>
      <c r="H70" s="179">
        <v>72</v>
      </c>
      <c r="I70" s="241" t="s">
        <v>182</v>
      </c>
      <c r="J70" s="183">
        <v>32</v>
      </c>
      <c r="K70" s="177">
        <f>L70/50</f>
        <v>6.5000000000000002E-2</v>
      </c>
      <c r="L70" s="176">
        <v>3.25</v>
      </c>
      <c r="M70" s="175"/>
      <c r="N70" s="167">
        <f>SUM(G70*H70*M70)</f>
        <v>0</v>
      </c>
      <c r="O70" s="166">
        <f>SUM(N70*L70)</f>
        <v>0</v>
      </c>
    </row>
    <row r="71" spans="1:15" s="237" customFormat="1" ht="50" customHeight="1" x14ac:dyDescent="0.2">
      <c r="A71" s="139">
        <v>4012400527106</v>
      </c>
      <c r="B71" s="181" t="s">
        <v>141</v>
      </c>
      <c r="C71" s="229"/>
      <c r="D71" s="180" t="s">
        <v>138</v>
      </c>
      <c r="E71" s="175" t="s">
        <v>144</v>
      </c>
      <c r="F71" s="179" t="s">
        <v>29</v>
      </c>
      <c r="G71" s="179">
        <v>3</v>
      </c>
      <c r="H71" s="179">
        <v>48</v>
      </c>
      <c r="I71" s="241" t="s">
        <v>182</v>
      </c>
      <c r="J71" s="183">
        <v>32</v>
      </c>
      <c r="K71" s="177">
        <f>L71/48</f>
        <v>9.1666666666666674E-2</v>
      </c>
      <c r="L71" s="176">
        <v>4.4000000000000004</v>
      </c>
      <c r="M71" s="175"/>
      <c r="N71" s="167">
        <f>SUM(G71*H71*M71)</f>
        <v>0</v>
      </c>
      <c r="O71" s="166">
        <f>SUM(N71*L71)</f>
        <v>0</v>
      </c>
    </row>
    <row r="72" spans="1:15" s="237" customFormat="1" ht="50" customHeight="1" x14ac:dyDescent="0.2">
      <c r="A72" s="139">
        <v>4012400527281</v>
      </c>
      <c r="B72" s="181" t="s">
        <v>142</v>
      </c>
      <c r="C72" s="229"/>
      <c r="D72" s="180" t="s">
        <v>138</v>
      </c>
      <c r="E72" s="175" t="s">
        <v>144</v>
      </c>
      <c r="F72" s="179" t="s">
        <v>29</v>
      </c>
      <c r="G72" s="179">
        <v>3</v>
      </c>
      <c r="H72" s="179">
        <v>48</v>
      </c>
      <c r="I72" s="241" t="s">
        <v>182</v>
      </c>
      <c r="J72" s="183">
        <v>32</v>
      </c>
      <c r="K72" s="177">
        <f>L72/48</f>
        <v>9.1666666666666674E-2</v>
      </c>
      <c r="L72" s="176">
        <v>4.4000000000000004</v>
      </c>
      <c r="M72" s="175"/>
      <c r="N72" s="167">
        <f>SUM(G72*H72*M72)</f>
        <v>0</v>
      </c>
      <c r="O72" s="166">
        <f>SUM(N72*L72)</f>
        <v>0</v>
      </c>
    </row>
    <row r="73" spans="1:15" s="237" customFormat="1" ht="50" customHeight="1" x14ac:dyDescent="0.2">
      <c r="A73" s="184">
        <v>4012400528776</v>
      </c>
      <c r="B73" s="181" t="s">
        <v>143</v>
      </c>
      <c r="C73" s="229"/>
      <c r="D73" s="180" t="s">
        <v>138</v>
      </c>
      <c r="E73" s="175" t="s">
        <v>144</v>
      </c>
      <c r="F73" s="179" t="s">
        <v>29</v>
      </c>
      <c r="G73" s="179">
        <v>3</v>
      </c>
      <c r="H73" s="179">
        <v>48</v>
      </c>
      <c r="I73" s="241" t="s">
        <v>182</v>
      </c>
      <c r="J73" s="183">
        <v>32</v>
      </c>
      <c r="K73" s="177">
        <f>L73/48</f>
        <v>9.1666666666666674E-2</v>
      </c>
      <c r="L73" s="176">
        <v>4.4000000000000004</v>
      </c>
      <c r="M73" s="175"/>
      <c r="N73" s="167">
        <f>SUM(G73*H73*M73)</f>
        <v>0</v>
      </c>
      <c r="O73" s="166">
        <f>SUM(N73*L73)</f>
        <v>0</v>
      </c>
    </row>
    <row r="74" spans="1:15" s="237" customFormat="1" ht="50" customHeight="1" x14ac:dyDescent="0.2">
      <c r="A74" s="139">
        <v>4012400526741</v>
      </c>
      <c r="B74" s="181" t="s">
        <v>141</v>
      </c>
      <c r="C74" s="229"/>
      <c r="D74" s="180" t="s">
        <v>131</v>
      </c>
      <c r="E74" s="175" t="s">
        <v>145</v>
      </c>
      <c r="F74" s="179" t="s">
        <v>29</v>
      </c>
      <c r="G74" s="179">
        <v>6</v>
      </c>
      <c r="H74" s="179">
        <v>36</v>
      </c>
      <c r="I74" s="241" t="s">
        <v>182</v>
      </c>
      <c r="J74" s="183">
        <v>32</v>
      </c>
      <c r="K74" s="177">
        <f>L74/18</f>
        <v>9.4444444444444442E-2</v>
      </c>
      <c r="L74" s="176">
        <v>1.7</v>
      </c>
      <c r="M74" s="175"/>
      <c r="N74" s="167">
        <f>SUM(G74*H74*M74)</f>
        <v>0</v>
      </c>
      <c r="O74" s="166">
        <f>SUM(N74*L74)</f>
        <v>0</v>
      </c>
    </row>
    <row r="75" spans="1:15" s="237" customFormat="1" ht="50" customHeight="1" x14ac:dyDescent="0.2">
      <c r="A75" s="139">
        <v>4012400526727</v>
      </c>
      <c r="B75" s="181" t="s">
        <v>142</v>
      </c>
      <c r="C75" s="229"/>
      <c r="D75" s="180" t="s">
        <v>131</v>
      </c>
      <c r="E75" s="175" t="s">
        <v>145</v>
      </c>
      <c r="F75" s="179" t="s">
        <v>29</v>
      </c>
      <c r="G75" s="179">
        <v>6</v>
      </c>
      <c r="H75" s="179">
        <v>36</v>
      </c>
      <c r="I75" s="241" t="s">
        <v>182</v>
      </c>
      <c r="J75" s="183">
        <v>32</v>
      </c>
      <c r="K75" s="177">
        <f>L75/18</f>
        <v>9.4444444444444442E-2</v>
      </c>
      <c r="L75" s="176">
        <v>1.7</v>
      </c>
      <c r="M75" s="175"/>
      <c r="N75" s="167">
        <f>SUM(G75*H75*M75)</f>
        <v>0</v>
      </c>
      <c r="O75" s="166">
        <f>SUM(N75*L75)</f>
        <v>0</v>
      </c>
    </row>
    <row r="76" spans="1:15" s="237" customFormat="1" ht="50" customHeight="1" x14ac:dyDescent="0.2">
      <c r="A76" s="139">
        <v>4012400526703</v>
      </c>
      <c r="B76" s="181" t="s">
        <v>143</v>
      </c>
      <c r="C76" s="229"/>
      <c r="D76" s="180" t="s">
        <v>131</v>
      </c>
      <c r="E76" s="175" t="s">
        <v>145</v>
      </c>
      <c r="F76" s="179" t="s">
        <v>29</v>
      </c>
      <c r="G76" s="179">
        <v>6</v>
      </c>
      <c r="H76" s="179">
        <v>36</v>
      </c>
      <c r="I76" s="241" t="s">
        <v>182</v>
      </c>
      <c r="J76" s="183">
        <v>32</v>
      </c>
      <c r="K76" s="177">
        <f>L76/18</f>
        <v>9.4444444444444442E-2</v>
      </c>
      <c r="L76" s="176">
        <v>1.7</v>
      </c>
      <c r="M76" s="175"/>
      <c r="N76" s="167">
        <f>SUM(G76*H76*M76)</f>
        <v>0</v>
      </c>
      <c r="O76" s="166">
        <f>SUM(N76*L76)</f>
        <v>0</v>
      </c>
    </row>
    <row r="77" spans="1:15" s="237" customFormat="1" ht="50" customHeight="1" x14ac:dyDescent="0.2">
      <c r="A77" s="139">
        <v>4012400526826</v>
      </c>
      <c r="B77" s="181" t="s">
        <v>146</v>
      </c>
      <c r="C77" s="229"/>
      <c r="D77" s="180" t="s">
        <v>129</v>
      </c>
      <c r="E77" s="175" t="s">
        <v>145</v>
      </c>
      <c r="F77" s="179" t="s">
        <v>29</v>
      </c>
      <c r="G77" s="179">
        <v>6</v>
      </c>
      <c r="H77" s="179">
        <v>36</v>
      </c>
      <c r="I77" s="241" t="s">
        <v>182</v>
      </c>
      <c r="J77" s="183">
        <v>32</v>
      </c>
      <c r="K77" s="177">
        <f>L77/20</f>
        <v>8.4999999999999992E-2</v>
      </c>
      <c r="L77" s="176">
        <v>1.7</v>
      </c>
      <c r="M77" s="175"/>
      <c r="N77" s="167">
        <f>SUM(G77*H77*M77)</f>
        <v>0</v>
      </c>
      <c r="O77" s="166">
        <f>SUM(N77*L77)</f>
        <v>0</v>
      </c>
    </row>
    <row r="78" spans="1:15" s="237" customFormat="1" ht="50" customHeight="1" x14ac:dyDescent="0.2">
      <c r="A78" s="139">
        <v>4012400523962</v>
      </c>
      <c r="B78" s="181" t="s">
        <v>147</v>
      </c>
      <c r="C78" s="229"/>
      <c r="D78" s="180" t="s">
        <v>129</v>
      </c>
      <c r="E78" s="175" t="s">
        <v>145</v>
      </c>
      <c r="F78" s="179" t="s">
        <v>29</v>
      </c>
      <c r="G78" s="179">
        <v>6</v>
      </c>
      <c r="H78" s="179">
        <v>36</v>
      </c>
      <c r="I78" s="241" t="s">
        <v>182</v>
      </c>
      <c r="J78" s="183">
        <v>32</v>
      </c>
      <c r="K78" s="177">
        <f>L78/20</f>
        <v>8.4999999999999992E-2</v>
      </c>
      <c r="L78" s="176">
        <v>1.7</v>
      </c>
      <c r="M78" s="175"/>
      <c r="N78" s="167">
        <f>SUM(G78*H78*M78)</f>
        <v>0</v>
      </c>
      <c r="O78" s="166">
        <f>SUM(N78*L78)</f>
        <v>0</v>
      </c>
    </row>
    <row r="79" spans="1:15" s="237" customFormat="1" ht="50" customHeight="1" x14ac:dyDescent="0.2">
      <c r="A79" s="139">
        <v>4012400523931</v>
      </c>
      <c r="B79" s="181" t="s">
        <v>148</v>
      </c>
      <c r="C79" s="229"/>
      <c r="D79" s="180" t="s">
        <v>129</v>
      </c>
      <c r="E79" s="175" t="s">
        <v>145</v>
      </c>
      <c r="F79" s="179" t="s">
        <v>29</v>
      </c>
      <c r="G79" s="179">
        <v>6</v>
      </c>
      <c r="H79" s="179">
        <v>36</v>
      </c>
      <c r="I79" s="241" t="s">
        <v>182</v>
      </c>
      <c r="J79" s="183">
        <v>32</v>
      </c>
      <c r="K79" s="177">
        <f>L79/20</f>
        <v>8.4999999999999992E-2</v>
      </c>
      <c r="L79" s="176">
        <v>1.7</v>
      </c>
      <c r="M79" s="175"/>
      <c r="N79" s="167">
        <f>SUM(G79*H79*M79)</f>
        <v>0</v>
      </c>
      <c r="O79" s="166">
        <f>SUM(N79*L79)</f>
        <v>0</v>
      </c>
    </row>
    <row r="80" spans="1:15" s="237" customFormat="1" ht="50" customHeight="1" x14ac:dyDescent="0.2">
      <c r="A80" s="139">
        <v>4012400523856</v>
      </c>
      <c r="B80" s="181" t="s">
        <v>149</v>
      </c>
      <c r="C80" s="229"/>
      <c r="D80" s="180" t="s">
        <v>129</v>
      </c>
      <c r="E80" s="175" t="s">
        <v>145</v>
      </c>
      <c r="F80" s="179" t="s">
        <v>29</v>
      </c>
      <c r="G80" s="179">
        <v>6</v>
      </c>
      <c r="H80" s="179">
        <v>36</v>
      </c>
      <c r="I80" s="241" t="s">
        <v>182</v>
      </c>
      <c r="J80" s="183">
        <v>32</v>
      </c>
      <c r="K80" s="177">
        <f>L80/20</f>
        <v>8.4999999999999992E-2</v>
      </c>
      <c r="L80" s="176">
        <v>1.7</v>
      </c>
      <c r="M80" s="175"/>
      <c r="N80" s="167">
        <f>SUM(G80*H80*M80)</f>
        <v>0</v>
      </c>
      <c r="O80" s="166">
        <f>SUM(N80*L80)</f>
        <v>0</v>
      </c>
    </row>
    <row r="81" spans="1:15" s="237" customFormat="1" ht="50" customHeight="1" x14ac:dyDescent="0.2">
      <c r="A81" s="182"/>
      <c r="B81" s="181"/>
      <c r="C81" s="229"/>
      <c r="D81" s="180"/>
      <c r="E81" s="175"/>
      <c r="F81" s="179"/>
      <c r="G81" s="179"/>
      <c r="H81" s="179"/>
      <c r="I81" s="241"/>
      <c r="J81" s="183"/>
      <c r="K81" s="177"/>
      <c r="L81" s="176"/>
      <c r="M81" s="175"/>
      <c r="N81" s="167"/>
      <c r="O81" s="166"/>
    </row>
    <row r="82" spans="1:15" s="237" customFormat="1" ht="50" customHeight="1" x14ac:dyDescent="0.2">
      <c r="A82" s="182"/>
      <c r="B82" s="181"/>
      <c r="C82" s="229"/>
      <c r="D82" s="180"/>
      <c r="E82" s="175"/>
      <c r="F82" s="179"/>
      <c r="G82" s="179"/>
      <c r="H82" s="179"/>
      <c r="I82" s="241"/>
      <c r="J82" s="183"/>
      <c r="K82" s="177"/>
      <c r="L82" s="176"/>
      <c r="M82" s="175"/>
      <c r="N82" s="167">
        <f>SUM(G82*H82*M82)</f>
        <v>0</v>
      </c>
      <c r="O82" s="166">
        <f>SUM(N82*L82)</f>
        <v>0</v>
      </c>
    </row>
    <row r="83" spans="1:15" s="237" customFormat="1" ht="50" customHeight="1" x14ac:dyDescent="0.2">
      <c r="A83" s="182">
        <v>8001090682192</v>
      </c>
      <c r="B83" s="181" t="s">
        <v>150</v>
      </c>
      <c r="C83" s="229"/>
      <c r="D83" s="180"/>
      <c r="E83" s="175" t="s">
        <v>91</v>
      </c>
      <c r="F83" s="179" t="s">
        <v>151</v>
      </c>
      <c r="G83" s="179">
        <v>2</v>
      </c>
      <c r="H83" s="179">
        <v>72</v>
      </c>
      <c r="I83" s="241" t="s">
        <v>182</v>
      </c>
      <c r="J83" s="178" t="s">
        <v>154</v>
      </c>
      <c r="K83" s="177"/>
      <c r="L83" s="176">
        <v>5</v>
      </c>
      <c r="M83" s="175"/>
      <c r="N83" s="167">
        <f>SUM(G83*H83*M83)</f>
        <v>0</v>
      </c>
      <c r="O83" s="166">
        <f>SUM(N83*L83)</f>
        <v>0</v>
      </c>
    </row>
    <row r="84" spans="1:15" s="237" customFormat="1" ht="50" customHeight="1" x14ac:dyDescent="0.2">
      <c r="A84" s="174" t="s">
        <v>152</v>
      </c>
      <c r="B84" s="173" t="s">
        <v>150</v>
      </c>
      <c r="C84" s="229"/>
      <c r="D84" s="172"/>
      <c r="E84" s="167" t="s">
        <v>91</v>
      </c>
      <c r="F84" s="171" t="s">
        <v>151</v>
      </c>
      <c r="G84" s="171">
        <v>2</v>
      </c>
      <c r="H84" s="171">
        <v>72</v>
      </c>
      <c r="I84" s="241" t="s">
        <v>182</v>
      </c>
      <c r="J84" s="170" t="s">
        <v>154</v>
      </c>
      <c r="K84" s="169"/>
      <c r="L84" s="168">
        <v>5</v>
      </c>
      <c r="M84" s="167"/>
      <c r="N84" s="167">
        <f>SUM(G84*H84*M84)</f>
        <v>0</v>
      </c>
      <c r="O84" s="166">
        <f>SUM(N84*L84)</f>
        <v>0</v>
      </c>
    </row>
    <row r="85" spans="1:15" s="159" customFormat="1" ht="50" customHeight="1" thickBot="1" x14ac:dyDescent="0.25">
      <c r="A85" s="165"/>
      <c r="B85" s="164"/>
      <c r="D85" s="164"/>
      <c r="E85" s="164"/>
      <c r="F85" s="164"/>
      <c r="G85" s="164"/>
      <c r="H85" s="164"/>
      <c r="I85" s="239"/>
      <c r="J85" s="163"/>
      <c r="K85" s="162"/>
      <c r="L85" s="267"/>
      <c r="O85" s="160"/>
    </row>
    <row r="86" spans="1:15" s="151" customFormat="1" ht="50" customHeight="1" thickTop="1" thickBot="1" x14ac:dyDescent="0.25">
      <c r="A86" s="158"/>
      <c r="B86" s="157" t="s">
        <v>21</v>
      </c>
      <c r="C86" s="153"/>
      <c r="D86" s="153"/>
      <c r="E86" s="153"/>
      <c r="F86" s="153"/>
      <c r="G86" s="153"/>
      <c r="H86" s="153"/>
      <c r="I86" s="238"/>
      <c r="J86" s="156">
        <f>SUM(J2:J85)</f>
        <v>2171</v>
      </c>
      <c r="K86" s="155"/>
      <c r="L86" s="306"/>
      <c r="M86" s="153">
        <f>SUM(M2:M85)</f>
        <v>0</v>
      </c>
      <c r="N86" s="153">
        <f>SUM(N2:N85)</f>
        <v>0</v>
      </c>
      <c r="O86" s="152">
        <f>SUM(O2:O84)</f>
        <v>0</v>
      </c>
    </row>
    <row r="87" spans="1:15" s="237" customFormat="1" ht="50" customHeight="1" thickTop="1" x14ac:dyDescent="0.2">
      <c r="A87" s="148"/>
      <c r="B87" s="146"/>
      <c r="C87" s="142"/>
      <c r="D87" s="147"/>
      <c r="E87" s="147"/>
      <c r="F87" s="147"/>
      <c r="G87" s="147"/>
      <c r="H87" s="147"/>
      <c r="I87" s="147"/>
      <c r="J87" s="146"/>
      <c r="K87" s="145"/>
      <c r="L87" s="307"/>
      <c r="M87" s="142"/>
      <c r="N87" s="142"/>
      <c r="O87" s="143"/>
    </row>
    <row r="88" spans="1:15" s="149" customFormat="1" ht="33" customHeight="1" x14ac:dyDescent="0.25">
      <c r="A88" s="148"/>
      <c r="B88" s="146"/>
      <c r="C88" s="142"/>
      <c r="D88" s="147"/>
      <c r="E88" s="150"/>
      <c r="F88" s="147"/>
      <c r="G88" s="147"/>
      <c r="H88" s="147"/>
      <c r="I88" s="147"/>
      <c r="J88" s="146"/>
      <c r="K88" s="145"/>
      <c r="L88" s="307"/>
      <c r="M88" s="142"/>
      <c r="N88" s="142"/>
      <c r="O88" s="143"/>
    </row>
  </sheetData>
  <mergeCells count="2">
    <mergeCell ref="C2:C4"/>
    <mergeCell ref="C9:C21"/>
  </mergeCells>
  <pageMargins left="0.7" right="0.7" top="0.78740157499999996" bottom="0.78740157499999996" header="0.3" footer="0.3"/>
  <pageSetup paperSize="9" scale="4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C667B-B703-AC4C-982D-406DCC3A97EA}">
  <sheetPr>
    <pageSetUpPr fitToPage="1"/>
  </sheetPr>
  <dimension ref="A1:O20"/>
  <sheetViews>
    <sheetView zoomScaleNormal="100" workbookViewId="0">
      <pane ySplit="1" topLeftCell="A2" activePane="bottomLeft" state="frozen"/>
      <selection pane="bottomLeft" activeCell="J14" sqref="J14"/>
    </sheetView>
  </sheetViews>
  <sheetFormatPr baseColWidth="10" defaultRowHeight="15" x14ac:dyDescent="0.2"/>
  <cols>
    <col min="1" max="1" width="24.33203125" style="148" customWidth="1"/>
    <col min="2" max="2" width="38.6640625" style="146" customWidth="1"/>
    <col min="3" max="3" width="38" style="142" customWidth="1"/>
    <col min="4" max="4" width="14.5" style="147" customWidth="1"/>
    <col min="5" max="5" width="11.33203125" style="147" customWidth="1"/>
    <col min="6" max="6" width="13.1640625" style="147" customWidth="1"/>
    <col min="7" max="8" width="10.83203125" style="147"/>
    <col min="9" max="9" width="14.6640625" style="236" customWidth="1"/>
    <col min="10" max="10" width="14.6640625" style="146" customWidth="1"/>
    <col min="11" max="11" width="14.6640625" style="145" customWidth="1"/>
    <col min="12" max="12" width="16.1640625" style="144" customWidth="1"/>
    <col min="13" max="13" width="12.6640625" style="142" customWidth="1"/>
    <col min="14" max="14" width="23" style="142" customWidth="1"/>
    <col min="15" max="15" width="27" style="143" customWidth="1"/>
    <col min="16" max="16384" width="10.83203125" style="142"/>
  </cols>
  <sheetData>
    <row r="1" spans="1:15" s="217" customFormat="1" ht="39" thickBot="1" x14ac:dyDescent="0.25">
      <c r="A1" s="227" t="s">
        <v>1</v>
      </c>
      <c r="B1" s="219" t="s">
        <v>10</v>
      </c>
      <c r="C1" s="219" t="s">
        <v>18</v>
      </c>
      <c r="D1" s="219" t="s">
        <v>11</v>
      </c>
      <c r="E1" s="219" t="s">
        <v>12</v>
      </c>
      <c r="F1" s="223" t="s">
        <v>3</v>
      </c>
      <c r="G1" s="219" t="s">
        <v>13</v>
      </c>
      <c r="H1" s="226" t="s">
        <v>14</v>
      </c>
      <c r="I1" s="254" t="s">
        <v>179</v>
      </c>
      <c r="J1" s="141" t="s">
        <v>180</v>
      </c>
      <c r="K1" s="221" t="s">
        <v>38</v>
      </c>
      <c r="L1" s="220" t="s">
        <v>0</v>
      </c>
      <c r="M1" s="219" t="s">
        <v>19</v>
      </c>
      <c r="N1" s="219" t="s">
        <v>20</v>
      </c>
      <c r="O1" s="218" t="s">
        <v>2</v>
      </c>
    </row>
    <row r="2" spans="1:15" s="237" customFormat="1" ht="50" customHeight="1" x14ac:dyDescent="0.2">
      <c r="A2" s="193">
        <v>8001090766366</v>
      </c>
      <c r="B2" s="192" t="s">
        <v>176</v>
      </c>
      <c r="C2" s="234"/>
      <c r="D2" s="253" t="s">
        <v>41</v>
      </c>
      <c r="E2" s="246" t="s">
        <v>178</v>
      </c>
      <c r="F2" s="252" t="s">
        <v>102</v>
      </c>
      <c r="G2" s="252">
        <v>2</v>
      </c>
      <c r="H2" s="251">
        <v>72</v>
      </c>
      <c r="I2" s="250" t="s">
        <v>181</v>
      </c>
      <c r="J2" s="249">
        <v>68</v>
      </c>
      <c r="K2" s="248">
        <f>SUM(L2/70)</f>
        <v>0.11571428571428571</v>
      </c>
      <c r="L2" s="247">
        <v>8.1</v>
      </c>
      <c r="M2" s="246"/>
      <c r="N2" s="246">
        <f>SUM(G2*H2*M2)</f>
        <v>0</v>
      </c>
      <c r="O2" s="245">
        <f>SUM(N2*L2)</f>
        <v>0</v>
      </c>
    </row>
    <row r="3" spans="1:15" s="237" customFormat="1" ht="50" customHeight="1" x14ac:dyDescent="0.2">
      <c r="A3" s="191">
        <v>8001090766304</v>
      </c>
      <c r="B3" s="190" t="s">
        <v>177</v>
      </c>
      <c r="C3" s="235"/>
      <c r="D3" s="172" t="s">
        <v>41</v>
      </c>
      <c r="E3" s="167" t="s">
        <v>178</v>
      </c>
      <c r="F3" s="171" t="s">
        <v>102</v>
      </c>
      <c r="G3" s="171">
        <v>2</v>
      </c>
      <c r="H3" s="242">
        <v>72</v>
      </c>
      <c r="I3" s="250" t="s">
        <v>181</v>
      </c>
      <c r="J3" s="240">
        <v>68</v>
      </c>
      <c r="K3" s="169">
        <f>L3/70</f>
        <v>0.11571428571428571</v>
      </c>
      <c r="L3" s="168">
        <v>8.1</v>
      </c>
      <c r="M3" s="167"/>
      <c r="N3" s="167">
        <f>SUM(G3*H3*M3)</f>
        <v>0</v>
      </c>
      <c r="O3" s="166">
        <f>SUM(N3*L3)</f>
        <v>0</v>
      </c>
    </row>
    <row r="4" spans="1:15" s="237" customFormat="1" ht="50" customHeight="1" x14ac:dyDescent="0.2">
      <c r="A4" s="191"/>
      <c r="B4" s="190"/>
      <c r="C4" s="235"/>
      <c r="D4" s="172"/>
      <c r="E4" s="167"/>
      <c r="F4" s="171"/>
      <c r="G4" s="171"/>
      <c r="H4" s="242"/>
      <c r="I4" s="241"/>
      <c r="J4" s="240"/>
      <c r="K4" s="169"/>
      <c r="L4" s="168"/>
      <c r="M4" s="167"/>
      <c r="N4" s="167"/>
      <c r="O4" s="166"/>
    </row>
    <row r="5" spans="1:15" s="237" customFormat="1" ht="50" customHeight="1" x14ac:dyDescent="0.2">
      <c r="A5" s="191">
        <v>8001090766427</v>
      </c>
      <c r="B5" s="190" t="s">
        <v>177</v>
      </c>
      <c r="C5" s="229"/>
      <c r="D5" s="172" t="s">
        <v>174</v>
      </c>
      <c r="E5" s="167" t="s">
        <v>175</v>
      </c>
      <c r="F5" s="171" t="s">
        <v>102</v>
      </c>
      <c r="G5" s="171">
        <v>3</v>
      </c>
      <c r="H5" s="242">
        <v>48</v>
      </c>
      <c r="I5" s="250" t="s">
        <v>181</v>
      </c>
      <c r="J5" s="240">
        <v>68</v>
      </c>
      <c r="K5" s="169">
        <f>L5/90</f>
        <v>0.11544444444444445</v>
      </c>
      <c r="L5" s="168">
        <v>10.39</v>
      </c>
      <c r="M5" s="167"/>
      <c r="N5" s="167">
        <f>SUM(G5*H5*M5)</f>
        <v>0</v>
      </c>
      <c r="O5" s="166">
        <f>SUM(N5*L5)</f>
        <v>0</v>
      </c>
    </row>
    <row r="6" spans="1:15" s="237" customFormat="1" ht="50" customHeight="1" x14ac:dyDescent="0.2">
      <c r="A6" s="191">
        <v>8001090766519</v>
      </c>
      <c r="B6" s="190" t="s">
        <v>176</v>
      </c>
      <c r="C6" s="229"/>
      <c r="D6" s="172" t="s">
        <v>174</v>
      </c>
      <c r="E6" s="167" t="s">
        <v>175</v>
      </c>
      <c r="F6" s="171" t="s">
        <v>102</v>
      </c>
      <c r="G6" s="171">
        <v>3</v>
      </c>
      <c r="H6" s="242">
        <v>48</v>
      </c>
      <c r="I6" s="250" t="s">
        <v>181</v>
      </c>
      <c r="J6" s="240">
        <v>68</v>
      </c>
      <c r="K6" s="169">
        <f>L6/90</f>
        <v>0.11544444444444445</v>
      </c>
      <c r="L6" s="168">
        <v>10.39</v>
      </c>
      <c r="M6" s="167"/>
      <c r="N6" s="167">
        <f>SUM(G6*H6*M6)</f>
        <v>0</v>
      </c>
      <c r="O6" s="166">
        <f>SUM(N6*L6)</f>
        <v>0</v>
      </c>
    </row>
    <row r="7" spans="1:15" s="201" customFormat="1" ht="50" customHeight="1" x14ac:dyDescent="0.2">
      <c r="A7" s="191"/>
      <c r="B7" s="190"/>
      <c r="C7" s="234"/>
      <c r="D7" s="172"/>
      <c r="E7" s="167"/>
      <c r="F7" s="171"/>
      <c r="G7" s="171"/>
      <c r="H7" s="242"/>
      <c r="I7" s="241"/>
      <c r="J7" s="240"/>
      <c r="K7" s="169"/>
      <c r="L7" s="168"/>
      <c r="M7" s="167"/>
      <c r="N7" s="167"/>
      <c r="O7" s="166"/>
    </row>
    <row r="8" spans="1:15" s="201" customFormat="1" ht="50" customHeight="1" x14ac:dyDescent="0.2">
      <c r="A8" s="191">
        <v>8001090759528</v>
      </c>
      <c r="B8" s="190" t="s">
        <v>169</v>
      </c>
      <c r="C8" s="244"/>
      <c r="D8" s="172" t="s">
        <v>174</v>
      </c>
      <c r="E8" s="167" t="s">
        <v>173</v>
      </c>
      <c r="F8" s="171" t="s">
        <v>102</v>
      </c>
      <c r="G8" s="171">
        <v>1</v>
      </c>
      <c r="H8" s="242">
        <v>108</v>
      </c>
      <c r="I8" s="250" t="s">
        <v>181</v>
      </c>
      <c r="J8" s="240">
        <v>68</v>
      </c>
      <c r="K8" s="169">
        <f>L8/90</f>
        <v>0.105</v>
      </c>
      <c r="L8" s="168">
        <v>9.4499999999999993</v>
      </c>
      <c r="M8" s="167"/>
      <c r="N8" s="167">
        <f>SUM(G8*H8*M8)</f>
        <v>0</v>
      </c>
      <c r="O8" s="166">
        <f>SUM(N8*L8)</f>
        <v>0</v>
      </c>
    </row>
    <row r="9" spans="1:15" s="201" customFormat="1" ht="50" customHeight="1" x14ac:dyDescent="0.2">
      <c r="A9" s="191">
        <v>8001090759542</v>
      </c>
      <c r="B9" s="190" t="s">
        <v>170</v>
      </c>
      <c r="C9" s="244"/>
      <c r="D9" s="172" t="s">
        <v>174</v>
      </c>
      <c r="E9" s="167" t="s">
        <v>173</v>
      </c>
      <c r="F9" s="171" t="s">
        <v>102</v>
      </c>
      <c r="G9" s="171">
        <v>1</v>
      </c>
      <c r="H9" s="242">
        <v>108</v>
      </c>
      <c r="I9" s="250" t="s">
        <v>181</v>
      </c>
      <c r="J9" s="240">
        <v>68</v>
      </c>
      <c r="K9" s="169">
        <f>L9/90</f>
        <v>0.105</v>
      </c>
      <c r="L9" s="168">
        <v>9.4499999999999993</v>
      </c>
      <c r="M9" s="167"/>
      <c r="N9" s="167">
        <f>SUM(G9*H9*M9)</f>
        <v>0</v>
      </c>
      <c r="O9" s="166">
        <f>SUM(N9*L9)</f>
        <v>0</v>
      </c>
    </row>
    <row r="10" spans="1:15" s="201" customFormat="1" ht="50" customHeight="1" x14ac:dyDescent="0.2">
      <c r="A10" s="191"/>
      <c r="B10" s="190"/>
      <c r="C10" s="244"/>
      <c r="D10" s="172"/>
      <c r="E10" s="167"/>
      <c r="F10" s="171"/>
      <c r="G10" s="171"/>
      <c r="H10" s="242"/>
      <c r="I10" s="241"/>
      <c r="J10" s="240"/>
      <c r="K10" s="169"/>
      <c r="L10" s="168"/>
      <c r="M10" s="167"/>
      <c r="N10" s="167"/>
      <c r="O10" s="166"/>
    </row>
    <row r="11" spans="1:15" s="201" customFormat="1" ht="50" customHeight="1" x14ac:dyDescent="0.2">
      <c r="A11" s="191">
        <v>8001090865762</v>
      </c>
      <c r="B11" s="190" t="s">
        <v>170</v>
      </c>
      <c r="C11" s="244"/>
      <c r="D11" s="172" t="s">
        <v>172</v>
      </c>
      <c r="E11" s="167" t="s">
        <v>171</v>
      </c>
      <c r="F11" s="171" t="s">
        <v>102</v>
      </c>
      <c r="G11" s="171">
        <v>1</v>
      </c>
      <c r="H11" s="242">
        <v>60</v>
      </c>
      <c r="I11" s="250" t="s">
        <v>181</v>
      </c>
      <c r="J11" s="240">
        <v>68</v>
      </c>
      <c r="K11" s="169">
        <f>L11/140</f>
        <v>0.10450000000000001</v>
      </c>
      <c r="L11" s="168">
        <v>14.63</v>
      </c>
      <c r="M11" s="167"/>
      <c r="N11" s="167">
        <f>SUM(G11*H11*M11)</f>
        <v>0</v>
      </c>
      <c r="O11" s="166">
        <f>SUM(N11*L11)</f>
        <v>0</v>
      </c>
    </row>
    <row r="12" spans="1:15" s="201" customFormat="1" ht="50" customHeight="1" x14ac:dyDescent="0.2">
      <c r="A12" s="191">
        <v>8001090865809</v>
      </c>
      <c r="B12" s="190" t="s">
        <v>169</v>
      </c>
      <c r="C12" s="229"/>
      <c r="D12" s="172" t="s">
        <v>172</v>
      </c>
      <c r="E12" s="167" t="s">
        <v>171</v>
      </c>
      <c r="F12" s="171" t="s">
        <v>102</v>
      </c>
      <c r="G12" s="171">
        <v>1</v>
      </c>
      <c r="H12" s="242">
        <v>60</v>
      </c>
      <c r="I12" s="250" t="s">
        <v>181</v>
      </c>
      <c r="J12" s="240">
        <v>68</v>
      </c>
      <c r="K12" s="169">
        <f>L12/140</f>
        <v>0.10450000000000001</v>
      </c>
      <c r="L12" s="168">
        <v>14.63</v>
      </c>
      <c r="M12" s="167"/>
      <c r="N12" s="167">
        <f>SUM(G12*H12*M12)</f>
        <v>0</v>
      </c>
      <c r="O12" s="166">
        <f>SUM(N12*L12)</f>
        <v>0</v>
      </c>
    </row>
    <row r="13" spans="1:15" s="237" customFormat="1" ht="50" customHeight="1" x14ac:dyDescent="0.2">
      <c r="A13" s="191"/>
      <c r="B13" s="190"/>
      <c r="C13" s="229"/>
      <c r="D13" s="172"/>
      <c r="E13" s="167"/>
      <c r="F13" s="171"/>
      <c r="G13" s="171"/>
      <c r="H13" s="242"/>
      <c r="I13" s="241"/>
      <c r="J13" s="240"/>
      <c r="K13" s="169"/>
      <c r="L13" s="168"/>
      <c r="M13" s="167"/>
      <c r="N13" s="167"/>
      <c r="O13" s="166"/>
    </row>
    <row r="14" spans="1:15" s="237" customFormat="1" ht="50" customHeight="1" x14ac:dyDescent="0.2">
      <c r="A14" s="191">
        <v>8001090865748</v>
      </c>
      <c r="B14" s="190" t="s">
        <v>170</v>
      </c>
      <c r="C14" s="229"/>
      <c r="D14" s="172" t="s">
        <v>168</v>
      </c>
      <c r="E14" s="167" t="s">
        <v>158</v>
      </c>
      <c r="F14" s="171" t="s">
        <v>102</v>
      </c>
      <c r="G14" s="171">
        <v>1</v>
      </c>
      <c r="H14" s="242">
        <v>80</v>
      </c>
      <c r="I14" s="250" t="s">
        <v>181</v>
      </c>
      <c r="J14" s="240">
        <v>68</v>
      </c>
      <c r="K14" s="169">
        <f>L14/110</f>
        <v>0.10454545454545454</v>
      </c>
      <c r="L14" s="168">
        <v>11.5</v>
      </c>
      <c r="M14" s="167"/>
      <c r="N14" s="167">
        <f>SUM(G14*H14*M14)</f>
        <v>0</v>
      </c>
      <c r="O14" s="166">
        <f>SUM(N14*L14)</f>
        <v>0</v>
      </c>
    </row>
    <row r="15" spans="1:15" s="237" customFormat="1" ht="50" customHeight="1" x14ac:dyDescent="0.2">
      <c r="A15" s="186">
        <v>4084500911567</v>
      </c>
      <c r="B15" s="181" t="s">
        <v>169</v>
      </c>
      <c r="C15" s="229"/>
      <c r="D15" s="172" t="s">
        <v>168</v>
      </c>
      <c r="E15" s="167" t="s">
        <v>158</v>
      </c>
      <c r="F15" s="171" t="s">
        <v>102</v>
      </c>
      <c r="G15" s="179">
        <v>1</v>
      </c>
      <c r="H15" s="243">
        <v>80</v>
      </c>
      <c r="I15" s="250" t="s">
        <v>181</v>
      </c>
      <c r="J15" s="240">
        <v>68</v>
      </c>
      <c r="K15" s="169">
        <f>L15/110</f>
        <v>0.10454545454545454</v>
      </c>
      <c r="L15" s="176">
        <v>11.5</v>
      </c>
      <c r="M15" s="175"/>
      <c r="N15" s="167">
        <f>SUM(G15*H15*M15)</f>
        <v>0</v>
      </c>
      <c r="O15" s="166">
        <f>SUM(N15*L15)</f>
        <v>0</v>
      </c>
    </row>
    <row r="16" spans="1:15" s="237" customFormat="1" ht="50" customHeight="1" x14ac:dyDescent="0.2">
      <c r="A16" s="191"/>
      <c r="B16" s="190"/>
      <c r="C16" s="229"/>
      <c r="D16" s="172"/>
      <c r="E16" s="167"/>
      <c r="F16" s="171"/>
      <c r="G16" s="171"/>
      <c r="H16" s="242"/>
      <c r="I16" s="241"/>
      <c r="J16" s="240"/>
      <c r="K16" s="169"/>
      <c r="L16" s="194"/>
      <c r="M16" s="167"/>
      <c r="N16" s="167"/>
      <c r="O16" s="166"/>
    </row>
    <row r="17" spans="1:15" s="159" customFormat="1" ht="50" customHeight="1" thickBot="1" x14ac:dyDescent="0.25">
      <c r="A17" s="165"/>
      <c r="B17" s="164"/>
      <c r="D17" s="164"/>
      <c r="E17" s="164"/>
      <c r="F17" s="164"/>
      <c r="G17" s="164"/>
      <c r="H17" s="164"/>
      <c r="I17" s="239"/>
      <c r="J17" s="163"/>
      <c r="K17" s="162"/>
      <c r="L17" s="161"/>
      <c r="O17" s="160"/>
    </row>
    <row r="18" spans="1:15" s="151" customFormat="1" ht="50" customHeight="1" thickTop="1" thickBot="1" x14ac:dyDescent="0.25">
      <c r="A18" s="158"/>
      <c r="B18" s="157" t="s">
        <v>21</v>
      </c>
      <c r="C18" s="153"/>
      <c r="D18" s="153"/>
      <c r="E18" s="153"/>
      <c r="F18" s="153"/>
      <c r="G18" s="153"/>
      <c r="H18" s="153"/>
      <c r="I18" s="238"/>
      <c r="J18" s="156">
        <f>SUM(J2:J17)</f>
        <v>680</v>
      </c>
      <c r="K18" s="155"/>
      <c r="L18" s="154"/>
      <c r="M18" s="153">
        <f>SUM(M2:M17)</f>
        <v>0</v>
      </c>
      <c r="N18" s="153">
        <f>SUM(N2:N17)</f>
        <v>0</v>
      </c>
      <c r="O18" s="152">
        <f>SUM(O2:O16)</f>
        <v>0</v>
      </c>
    </row>
    <row r="19" spans="1:15" s="237" customFormat="1" ht="50" customHeight="1" thickTop="1" x14ac:dyDescent="0.2">
      <c r="A19" s="148"/>
      <c r="B19" s="146"/>
      <c r="C19" s="142"/>
      <c r="D19" s="147"/>
      <c r="E19" s="147"/>
      <c r="F19" s="147"/>
      <c r="G19" s="147"/>
      <c r="H19" s="147"/>
      <c r="I19" s="236"/>
      <c r="J19" s="146"/>
      <c r="K19" s="145"/>
      <c r="L19" s="144"/>
      <c r="M19" s="142"/>
      <c r="N19" s="142"/>
      <c r="O19" s="143"/>
    </row>
    <row r="20" spans="1:15" s="149" customFormat="1" ht="33" customHeight="1" x14ac:dyDescent="0.25">
      <c r="A20" s="148"/>
      <c r="B20" s="146"/>
      <c r="C20" s="142"/>
      <c r="D20" s="147"/>
      <c r="E20" s="150"/>
      <c r="F20" s="147"/>
      <c r="G20" s="147"/>
      <c r="H20" s="147"/>
      <c r="I20" s="236"/>
      <c r="J20" s="146"/>
      <c r="K20" s="145"/>
      <c r="L20" s="144"/>
      <c r="M20" s="142"/>
      <c r="N20" s="142"/>
      <c r="O20" s="143"/>
    </row>
  </sheetData>
  <mergeCells count="2">
    <mergeCell ref="C2:C4"/>
    <mergeCell ref="C7:C11"/>
  </mergeCells>
  <pageMargins left="0.7" right="0.7" top="0.78740157499999996" bottom="0.78740157499999996" header="0.3" footer="0.3"/>
  <pageSetup paperSize="9" scale="4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PERSIL NL</vt:lpstr>
      <vt:lpstr>DIXAN-FINISH</vt:lpstr>
      <vt:lpstr>Special DREFT &amp; ELMEX</vt:lpstr>
      <vt:lpstr>Deutsch WR PERSIL DASH FAIRY</vt:lpstr>
      <vt:lpstr>ARIEL</vt:lpstr>
    </vt:vector>
  </TitlesOfParts>
  <Manager>Sven- Oliver Robertson</Manager>
  <Company>STOCKXWERK e.K.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Persil-Silan-Dixan</dc:title>
  <dc:subject>Drogerie/ Haushalt</dc:subject>
  <dc:creator>SOR</dc:creator>
  <cp:lastModifiedBy>Microsoft Office User</cp:lastModifiedBy>
  <cp:lastPrinted>2014-11-28T10:57:22Z</cp:lastPrinted>
  <dcterms:created xsi:type="dcterms:W3CDTF">2013-02-14T14:52:56Z</dcterms:created>
  <dcterms:modified xsi:type="dcterms:W3CDTF">2019-02-14T10:53:51Z</dcterms:modified>
</cp:coreProperties>
</file>